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240" yWindow="60" windowWidth="18780" windowHeight="12120"/>
  </bookViews>
  <sheets>
    <sheet name="Setzliste" sheetId="4" r:id="rId1"/>
    <sheet name="Resultate" sheetId="5" r:id="rId2"/>
    <sheet name="Raster" sheetId="6" r:id="rId3"/>
    <sheet name="Ranking" sheetId="7" r:id="rId4"/>
  </sheets>
  <definedNames>
    <definedName name="_Fill" hidden="1">#REF!</definedName>
    <definedName name="_xlnm.Print_Area" localSheetId="3">Ranking!$A$1:$B$25</definedName>
    <definedName name="_xlnm.Print_Area" localSheetId="2">Raster!$A$1:$L$64</definedName>
    <definedName name="_xlnm.Print_Area" localSheetId="1">Resultate!$A$1:$J$54</definedName>
    <definedName name="_xlnm.Print_Area" localSheetId="0">Setzliste!$A$1:$I$25</definedName>
    <definedName name="_xlnm.Print_Area">#REF!</definedName>
    <definedName name="_xlnm.Print_Titles" localSheetId="1">Resultate!$1:$1</definedName>
    <definedName name="fillPlayers" localSheetId="0">Setzliste!$B$2:$I$19</definedName>
    <definedName name="fillPlayers_1" localSheetId="0">Setzliste!$B$2:$I$19</definedName>
    <definedName name="fillPlayers_2" localSheetId="0">Setzliste!$B$2</definedName>
    <definedName name="fillPlayers_3" localSheetId="0">Setzliste!$B$2:$I$19</definedName>
    <definedName name="fillPlayers_4" localSheetId="0">Setzliste!$B$2:$I$17</definedName>
    <definedName name="fillPlayers_5" localSheetId="0">Setzliste!$B$2:$I$4</definedName>
    <definedName name="fillPlayers_6" localSheetId="0">Setzliste!$B$2:$H$15</definedName>
    <definedName name="fillPlayers_7" localSheetId="0">Setzliste!$B$2</definedName>
  </definedNames>
  <calcPr calcId="152511"/>
</workbook>
</file>

<file path=xl/calcChain.xml><?xml version="1.0" encoding="utf-8"?>
<calcChain xmlns="http://schemas.openxmlformats.org/spreadsheetml/2006/main">
  <c r="B18" i="7" l="1"/>
  <c r="N16" i="6" l="1"/>
  <c r="N48" i="6"/>
  <c r="M4" i="6"/>
  <c r="D30" i="5"/>
  <c r="M52" i="6" s="1"/>
  <c r="F33" i="5"/>
  <c r="M12" i="6" s="1"/>
  <c r="F34" i="5"/>
  <c r="D33" i="5"/>
  <c r="D34" i="5"/>
  <c r="M28" i="6"/>
  <c r="M20" i="6"/>
  <c r="M44" i="6"/>
  <c r="F32" i="5"/>
  <c r="F35" i="5"/>
  <c r="D32" i="5"/>
  <c r="D35" i="5"/>
  <c r="M36" i="6"/>
  <c r="F31" i="5"/>
  <c r="F36" i="5"/>
  <c r="D31" i="5"/>
  <c r="D36" i="5"/>
  <c r="M60" i="6"/>
  <c r="L62" i="6"/>
  <c r="F30" i="5"/>
  <c r="F37" i="5"/>
  <c r="D37" i="5"/>
  <c r="L53" i="6"/>
  <c r="M8" i="6"/>
  <c r="M24" i="6"/>
  <c r="M40" i="6"/>
  <c r="M56" i="6"/>
  <c r="O32" i="6"/>
  <c r="L4" i="6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G30" i="5"/>
  <c r="M57" i="6" s="1"/>
  <c r="G31" i="5"/>
  <c r="G32" i="5"/>
  <c r="B24" i="7" s="1"/>
  <c r="G33" i="5"/>
  <c r="B25" i="7" s="1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A29" i="5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N17" i="6" l="1"/>
  <c r="M41" i="6"/>
  <c r="O33" i="6"/>
  <c r="B23" i="7"/>
  <c r="M25" i="6"/>
  <c r="D44" i="5"/>
  <c r="N56" i="6" s="1"/>
  <c r="B22" i="7"/>
  <c r="N49" i="6"/>
  <c r="F45" i="5"/>
  <c r="D45" i="5"/>
  <c r="N24" i="6" s="1"/>
  <c r="M9" i="6"/>
  <c r="F44" i="5"/>
  <c r="D52" i="5" l="1"/>
  <c r="O48" i="6" s="1"/>
  <c r="N8" i="6"/>
  <c r="B21" i="7"/>
  <c r="N40" i="6"/>
  <c r="B20" i="7"/>
  <c r="F52" i="5"/>
  <c r="P32" i="6" s="1"/>
  <c r="I2" i="4"/>
  <c r="I3" i="4"/>
  <c r="I4" i="4"/>
  <c r="I5" i="4"/>
  <c r="I6" i="4"/>
  <c r="D12" i="5" s="1"/>
  <c r="B17" i="6" s="1"/>
  <c r="I7" i="4"/>
  <c r="I8" i="4"/>
  <c r="I9" i="4"/>
  <c r="F11" i="5" s="1"/>
  <c r="B13" i="6" s="1"/>
  <c r="I10" i="4"/>
  <c r="I11" i="4"/>
  <c r="I12" i="4"/>
  <c r="I13" i="4"/>
  <c r="I14" i="4"/>
  <c r="I15" i="4"/>
  <c r="I16" i="4"/>
  <c r="I17" i="4"/>
  <c r="D2" i="5" s="1"/>
  <c r="A6" i="6" s="1"/>
  <c r="I18" i="4"/>
  <c r="F2" i="5" s="1"/>
  <c r="A3" i="6" s="1"/>
  <c r="I19" i="4"/>
  <c r="I20" i="4"/>
  <c r="I21" i="4"/>
  <c r="I22" i="4"/>
  <c r="F4" i="5" s="1"/>
  <c r="A19" i="6" s="1"/>
  <c r="I23" i="4"/>
  <c r="I24" i="4"/>
  <c r="I25" i="4"/>
  <c r="F3" i="5" s="1"/>
  <c r="A11" i="6" s="1"/>
  <c r="G2" i="5"/>
  <c r="A4" i="6" s="1"/>
  <c r="I2" i="5"/>
  <c r="D3" i="5"/>
  <c r="A8" i="6" s="1"/>
  <c r="G3" i="5"/>
  <c r="D11" i="5" s="1"/>
  <c r="B9" i="6" s="1"/>
  <c r="I3" i="5"/>
  <c r="D4" i="5"/>
  <c r="A22" i="6" s="1"/>
  <c r="G4" i="5"/>
  <c r="I4" i="5"/>
  <c r="F23" i="5" s="1"/>
  <c r="L22" i="6" s="1"/>
  <c r="D5" i="5"/>
  <c r="A24" i="6" s="1"/>
  <c r="F5" i="5"/>
  <c r="A27" i="6" s="1"/>
  <c r="G5" i="5"/>
  <c r="I5" i="5"/>
  <c r="D13" i="5" s="1"/>
  <c r="B25" i="6" s="1"/>
  <c r="D6" i="5"/>
  <c r="A38" i="6" s="1"/>
  <c r="F6" i="5"/>
  <c r="A35" i="6" s="1"/>
  <c r="G6" i="5"/>
  <c r="I6" i="5"/>
  <c r="A36" i="6" s="1"/>
  <c r="D7" i="5"/>
  <c r="A40" i="6" s="1"/>
  <c r="F7" i="5"/>
  <c r="A43" i="6" s="1"/>
  <c r="G7" i="5"/>
  <c r="I7" i="5"/>
  <c r="D15" i="5" s="1"/>
  <c r="B41" i="6" s="1"/>
  <c r="D8" i="5"/>
  <c r="A54" i="6" s="1"/>
  <c r="F8" i="5"/>
  <c r="A51" i="6" s="1"/>
  <c r="G8" i="5"/>
  <c r="I8" i="5"/>
  <c r="F19" i="5" s="1"/>
  <c r="L54" i="6" s="1"/>
  <c r="D9" i="5"/>
  <c r="A56" i="6" s="1"/>
  <c r="F9" i="5"/>
  <c r="A59" i="6" s="1"/>
  <c r="G9" i="5"/>
  <c r="I9" i="5"/>
  <c r="D17" i="5" s="1"/>
  <c r="B57" i="6" s="1"/>
  <c r="D10" i="5"/>
  <c r="B1" i="6" s="1"/>
  <c r="G10" i="5"/>
  <c r="I10" i="5"/>
  <c r="B4" i="6" s="1"/>
  <c r="A11" i="5"/>
  <c r="A12" i="5" s="1"/>
  <c r="G11" i="5"/>
  <c r="I11" i="5"/>
  <c r="G12" i="5"/>
  <c r="B20" i="6" s="1"/>
  <c r="I12" i="5"/>
  <c r="F13" i="5"/>
  <c r="B29" i="6" s="1"/>
  <c r="G13" i="5"/>
  <c r="I13" i="5"/>
  <c r="D14" i="5"/>
  <c r="B33" i="6" s="1"/>
  <c r="G14" i="5"/>
  <c r="I14" i="5"/>
  <c r="F15" i="5"/>
  <c r="B45" i="6" s="1"/>
  <c r="G15" i="5"/>
  <c r="I15" i="5"/>
  <c r="D16" i="5"/>
  <c r="G16" i="5"/>
  <c r="B52" i="6" s="1"/>
  <c r="I16" i="5"/>
  <c r="F17" i="5"/>
  <c r="B61" i="6" s="1"/>
  <c r="G17" i="5"/>
  <c r="I17" i="5"/>
  <c r="G18" i="5"/>
  <c r="K60" i="6" s="1"/>
  <c r="I18" i="5"/>
  <c r="G19" i="5"/>
  <c r="I19" i="5"/>
  <c r="G20" i="5"/>
  <c r="I20" i="5"/>
  <c r="G21" i="5"/>
  <c r="I21" i="5"/>
  <c r="L37" i="6" s="1"/>
  <c r="G22" i="5"/>
  <c r="I22" i="5"/>
  <c r="G23" i="5"/>
  <c r="I23" i="5"/>
  <c r="G24" i="5"/>
  <c r="I24" i="5"/>
  <c r="G25" i="5"/>
  <c r="I25" i="5"/>
  <c r="G26" i="5"/>
  <c r="I26" i="5"/>
  <c r="A27" i="5"/>
  <c r="A28" i="5" s="1"/>
  <c r="G27" i="5"/>
  <c r="I27" i="5"/>
  <c r="G28" i="5"/>
  <c r="G29" i="5"/>
  <c r="F39" i="5"/>
  <c r="J32" i="6" s="1"/>
  <c r="B3" i="6"/>
  <c r="A5" i="6"/>
  <c r="C7" i="6"/>
  <c r="K8" i="6"/>
  <c r="A10" i="6"/>
  <c r="J12" i="6"/>
  <c r="L12" i="6"/>
  <c r="L20" i="6"/>
  <c r="A21" i="6"/>
  <c r="C23" i="6"/>
  <c r="K24" i="6"/>
  <c r="A26" i="6"/>
  <c r="J28" i="6"/>
  <c r="L28" i="6"/>
  <c r="E31" i="6"/>
  <c r="L36" i="6"/>
  <c r="A37" i="6"/>
  <c r="K40" i="6"/>
  <c r="A42" i="6"/>
  <c r="L44" i="6"/>
  <c r="B49" i="6"/>
  <c r="L52" i="6"/>
  <c r="A53" i="6"/>
  <c r="K56" i="6"/>
  <c r="A58" i="6"/>
  <c r="L60" i="6"/>
  <c r="A3" i="7"/>
  <c r="A4" i="7" s="1"/>
  <c r="A5" i="7" s="1"/>
  <c r="A6" i="7" s="1"/>
  <c r="O16" i="6" l="1"/>
  <c r="B19" i="7"/>
  <c r="F10" i="5"/>
  <c r="B5" i="6" s="1"/>
  <c r="A57" i="6"/>
  <c r="A25" i="6"/>
  <c r="B60" i="6"/>
  <c r="B28" i="6"/>
  <c r="A52" i="6"/>
  <c r="D49" i="6"/>
  <c r="B36" i="6"/>
  <c r="A20" i="6"/>
  <c r="A9" i="6"/>
  <c r="F16" i="6"/>
  <c r="I22" i="6"/>
  <c r="K58" i="6"/>
  <c r="F42" i="5"/>
  <c r="D23" i="6" s="1"/>
  <c r="D26" i="5"/>
  <c r="C3" i="6" s="1"/>
  <c r="F21" i="5"/>
  <c r="L38" i="6" s="1"/>
  <c r="F18" i="5"/>
  <c r="F16" i="5"/>
  <c r="B53" i="6" s="1"/>
  <c r="F14" i="5"/>
  <c r="B37" i="6" s="1"/>
  <c r="A41" i="6"/>
  <c r="F46" i="5"/>
  <c r="I28" i="6" s="1"/>
  <c r="B10" i="7"/>
  <c r="B14" i="7"/>
  <c r="L5" i="6"/>
  <c r="D22" i="5"/>
  <c r="L26" i="6" s="1"/>
  <c r="D18" i="5"/>
  <c r="L58" i="6" s="1"/>
  <c r="J62" i="6"/>
  <c r="D46" i="5"/>
  <c r="I12" i="6" s="1"/>
  <c r="C9" i="6"/>
  <c r="I45" i="6"/>
  <c r="F12" i="5"/>
  <c r="B21" i="6" s="1"/>
  <c r="D24" i="5"/>
  <c r="L10" i="6" s="1"/>
  <c r="B11" i="7"/>
  <c r="I54" i="6"/>
  <c r="D17" i="6"/>
  <c r="J46" i="6"/>
  <c r="F38" i="5"/>
  <c r="J16" i="6" s="1"/>
  <c r="K20" i="6"/>
  <c r="B8" i="7"/>
  <c r="J14" i="6"/>
  <c r="K28" i="6"/>
  <c r="K52" i="6"/>
  <c r="J30" i="6"/>
  <c r="B3" i="7"/>
  <c r="H49" i="6"/>
  <c r="K42" i="6"/>
  <c r="D38" i="5"/>
  <c r="J8" i="6" s="1"/>
  <c r="B12" i="7"/>
  <c r="L61" i="6"/>
  <c r="G33" i="6"/>
  <c r="B6" i="7"/>
  <c r="D40" i="5"/>
  <c r="J40" i="6" s="1"/>
  <c r="B15" i="7"/>
  <c r="D20" i="5"/>
  <c r="L42" i="6" s="1"/>
  <c r="F25" i="5"/>
  <c r="L6" i="6" s="1"/>
  <c r="J44" i="6"/>
  <c r="D47" i="5"/>
  <c r="I44" i="6" s="1"/>
  <c r="F48" i="5"/>
  <c r="H10" i="6" s="1"/>
  <c r="C55" i="6"/>
  <c r="C39" i="6"/>
  <c r="B7" i="7"/>
  <c r="B2" i="7"/>
  <c r="K12" i="6"/>
  <c r="D19" i="5"/>
  <c r="L50" i="6" s="1"/>
  <c r="L29" i="6"/>
  <c r="C25" i="6"/>
  <c r="L21" i="6"/>
  <c r="L13" i="6"/>
  <c r="B5" i="7"/>
  <c r="D41" i="5"/>
  <c r="J56" i="6" s="1"/>
  <c r="D39" i="5"/>
  <c r="J24" i="6" s="1"/>
  <c r="D42" i="5"/>
  <c r="D7" i="6" s="1"/>
  <c r="K4" i="6"/>
  <c r="K36" i="6"/>
  <c r="K44" i="6"/>
  <c r="B4" i="7"/>
  <c r="L45" i="6"/>
  <c r="F48" i="6"/>
  <c r="B13" i="7"/>
  <c r="F41" i="5"/>
  <c r="J64" i="6" s="1"/>
  <c r="F26" i="5"/>
  <c r="C11" i="6" s="1"/>
  <c r="F49" i="5"/>
  <c r="H42" i="6" s="1"/>
  <c r="D50" i="5"/>
  <c r="E15" i="6" s="1"/>
  <c r="A13" i="5"/>
  <c r="B19" i="6"/>
  <c r="F20" i="5"/>
  <c r="L46" i="6" s="1"/>
  <c r="D27" i="5"/>
  <c r="C19" i="6" s="1"/>
  <c r="B17" i="7"/>
  <c r="B9" i="7"/>
  <c r="I61" i="6"/>
  <c r="J60" i="6"/>
  <c r="B44" i="6"/>
  <c r="C41" i="6"/>
  <c r="E33" i="6"/>
  <c r="K26" i="6"/>
  <c r="B12" i="6"/>
  <c r="D43" i="5"/>
  <c r="D39" i="6" s="1"/>
  <c r="B16" i="7"/>
  <c r="C57" i="6"/>
  <c r="K10" i="6"/>
  <c r="H17" i="6"/>
  <c r="B11" i="6"/>
  <c r="F43" i="5" l="1"/>
  <c r="D55" i="6" s="1"/>
  <c r="D15" i="6"/>
  <c r="F40" i="5"/>
  <c r="J48" i="6" s="1"/>
  <c r="F47" i="5"/>
  <c r="I60" i="6" s="1"/>
  <c r="D51" i="5"/>
  <c r="E47" i="6" s="1"/>
  <c r="D47" i="6"/>
  <c r="F27" i="5"/>
  <c r="C27" i="6" s="1"/>
  <c r="B27" i="6"/>
  <c r="A14" i="5"/>
  <c r="D21" i="5"/>
  <c r="L34" i="6" s="1"/>
  <c r="I20" i="6" l="1"/>
  <c r="D48" i="5"/>
  <c r="H20" i="6" s="1"/>
  <c r="D28" i="5"/>
  <c r="C35" i="6" s="1"/>
  <c r="A15" i="5"/>
  <c r="F22" i="5"/>
  <c r="L30" i="6" s="1"/>
  <c r="B35" i="6"/>
  <c r="I52" i="6" l="1"/>
  <c r="D49" i="5"/>
  <c r="H52" i="6" s="1"/>
  <c r="A16" i="5"/>
  <c r="B43" i="6"/>
  <c r="F28" i="5"/>
  <c r="C43" i="6" s="1"/>
  <c r="D23" i="5"/>
  <c r="L18" i="6" s="1"/>
  <c r="B51" i="6" l="1"/>
  <c r="A17" i="5"/>
  <c r="F24" i="5"/>
  <c r="L14" i="6" s="1"/>
  <c r="D29" i="5"/>
  <c r="C51" i="6" s="1"/>
  <c r="H15" i="6"/>
  <c r="F50" i="5"/>
  <c r="G15" i="6" s="1"/>
  <c r="B59" i="6" l="1"/>
  <c r="F29" i="5"/>
  <c r="C59" i="6" s="1"/>
  <c r="D25" i="5"/>
  <c r="L2" i="6" s="1"/>
  <c r="H47" i="6"/>
  <c r="F51" i="5"/>
  <c r="G47" i="6" s="1"/>
  <c r="F15" i="6" l="1"/>
  <c r="D53" i="5"/>
  <c r="G27" i="6" s="1"/>
  <c r="D54" i="5"/>
  <c r="E27" i="6" s="1"/>
  <c r="G31" i="6" l="1"/>
  <c r="F47" i="6"/>
  <c r="F54" i="5"/>
  <c r="E35" i="6" s="1"/>
  <c r="F53" i="5"/>
  <c r="G35" i="6" s="1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www.volleyball.ch/beachsync.php?mode=viewSetlist&amp;tournament_ID=1488&amp;tableausize=24"/>
  </connection>
  <connection id="2" name="Verbindung1" type="4" refreshedVersion="2" background="1" saveData="1">
    <webPr sourceData="1" parsePre="1" consecutive="1" xl2000="1" url="http://www.volleyball.ch/beachsync.php?mode=viewSetlist&amp;tournament_ID=1223&amp;tableausize=24" htmlTables="1"/>
  </connection>
  <connection id="3" name="Verbindung2" type="4" refreshedVersion="2" background="1" saveData="1">
    <webPr sourceData="1" parsePre="1" consecutive="1" xl2000="1" url="http://www.volleyball.ch/beachsync.php?mode=viewSetlist&amp;tournament_ID=1298&amp;tableausize=24" htmlTables="1"/>
  </connection>
  <connection id="4" name="Verbindung3" type="4" refreshedVersion="2" background="1" saveData="1">
    <webPr sourceData="1" parsePre="1" consecutive="1" xl2000="1" url="http://www.volleyball.ch/beachsync.php?mode=viewSetlist&amp;tournament_ID=1298&amp;tableausize=24" htmlTables="1"/>
  </connection>
  <connection id="5" name="Verbindung4" type="4" refreshedVersion="2" background="1" saveData="1">
    <webPr sourceData="1" parsePre="1" consecutive="1" xl2000="1" url="http://www.volleyball.ch/beachsync.php?mode=viewSetlist&amp;tournament_ID=1298&amp;tableausize=24" htmlTables="1"/>
  </connection>
  <connection id="6" name="Verbindung5" type="4" refreshedVersion="2" background="1" saveData="1">
    <webPr sourceData="1" parsePre="1" consecutive="1" xl2000="1" url="http://www.volleyball.ch/beachsync.php?mode=viewSetlist&amp;tournament_ID=1284&amp;tableausize=24" htmlTables="1"/>
  </connection>
</connections>
</file>

<file path=xl/sharedStrings.xml><?xml version="1.0" encoding="utf-8"?>
<sst xmlns="http://schemas.openxmlformats.org/spreadsheetml/2006/main" count="322" uniqueCount="37">
  <si>
    <t>Seed</t>
  </si>
  <si>
    <t>Teamname
Player 1/Player 2</t>
  </si>
  <si>
    <t>Court</t>
  </si>
  <si>
    <t>Team 1</t>
  </si>
  <si>
    <t>vs</t>
  </si>
  <si>
    <t>Team 2</t>
  </si>
  <si>
    <t>Resultat</t>
  </si>
  <si>
    <t>Time</t>
  </si>
  <si>
    <t>1. Set</t>
  </si>
  <si>
    <t>2. Set</t>
  </si>
  <si>
    <t>3. Set</t>
  </si>
  <si>
    <t>I</t>
  </si>
  <si>
    <t>&lt;-&gt;</t>
  </si>
  <si>
    <t>II</t>
  </si>
  <si>
    <t>III</t>
  </si>
  <si>
    <t>IV</t>
  </si>
  <si>
    <t>SF</t>
  </si>
  <si>
    <t>3/4</t>
  </si>
  <si>
    <t>F</t>
  </si>
  <si>
    <t>Semi Finals</t>
  </si>
  <si>
    <t>Final</t>
  </si>
  <si>
    <t>3./4. Rank</t>
  </si>
  <si>
    <t>Semi finals</t>
  </si>
  <si>
    <t>Finish</t>
  </si>
  <si>
    <t>Team</t>
  </si>
  <si>
    <t>Nachname Spieler 1</t>
  </si>
  <si>
    <t>Vorname</t>
  </si>
  <si>
    <t>Ranglistenpunkte</t>
  </si>
  <si>
    <t>Nachname Spieler 2</t>
  </si>
  <si>
    <t>Gesamtpunkte</t>
  </si>
  <si>
    <t>Match
Nummer</t>
  </si>
  <si>
    <t>Runde</t>
  </si>
  <si>
    <t>Loser ranked 21</t>
  </si>
  <si>
    <t>Loser ranked 19</t>
  </si>
  <si>
    <t>Winner ranked  17</t>
  </si>
  <si>
    <t>Loser ranked 18</t>
  </si>
  <si>
    <t>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</si>
</sst>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</font>
    <font>
      <sz val="10"/>
      <name val="MS Sans Serif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7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 Narrow"/>
      <family val="2"/>
    </font>
    <font>
      <sz val="11"/>
      <name val="Arial"/>
      <family val="2"/>
    </font>
    <font>
      <b/>
      <sz val="7"/>
      <name val="Arial Narrow"/>
      <family val="2"/>
    </font>
    <font>
      <sz val="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gray0625"/>
    </fill>
    <fill>
      <patternFill patternType="lightDown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2" applyFont="1" applyBorder="1"/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164" fontId="0" fillId="0" borderId="3" xfId="0" applyNumberFormat="1" applyBorder="1" applyAlignment="1">
      <alignment horizontal="right" vertical="center"/>
    </xf>
    <xf numFmtId="0" fontId="3" fillId="0" borderId="3" xfId="2" applyFont="1" applyBorder="1"/>
    <xf numFmtId="0" fontId="3" fillId="0" borderId="3" xfId="1" applyFont="1" applyBorder="1"/>
    <xf numFmtId="0" fontId="4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6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37" fontId="6" fillId="0" borderId="0" xfId="0" applyNumberFormat="1" applyFont="1" applyBorder="1" applyAlignment="1">
      <alignment horizontal="right" vertical="center"/>
    </xf>
    <xf numFmtId="37" fontId="7" fillId="3" borderId="25" xfId="0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37" fontId="8" fillId="0" borderId="24" xfId="0" applyNumberFormat="1" applyFont="1" applyBorder="1" applyAlignment="1">
      <alignment horizontal="right" vertical="center"/>
    </xf>
    <xf numFmtId="37" fontId="6" fillId="0" borderId="25" xfId="0" applyNumberFormat="1" applyFont="1" applyBorder="1" applyAlignment="1">
      <alignment horizontal="right" vertical="center"/>
    </xf>
    <xf numFmtId="37" fontId="6" fillId="0" borderId="28" xfId="0" applyNumberFormat="1" applyFont="1" applyBorder="1" applyAlignment="1">
      <alignment horizontal="right" vertical="center"/>
    </xf>
    <xf numFmtId="37" fontId="7" fillId="3" borderId="29" xfId="0" applyNumberFormat="1" applyFont="1" applyFill="1" applyBorder="1" applyAlignment="1">
      <alignment horizontal="center" vertical="center"/>
    </xf>
    <xf numFmtId="37" fontId="6" fillId="0" borderId="28" xfId="0" applyNumberFormat="1" applyFont="1" applyBorder="1" applyAlignment="1">
      <alignment horizontal="left" vertical="center"/>
    </xf>
    <xf numFmtId="0" fontId="6" fillId="0" borderId="25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37" fontId="6" fillId="0" borderId="3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left" vertical="center"/>
    </xf>
    <xf numFmtId="37" fontId="6" fillId="0" borderId="26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/>
    </xf>
    <xf numFmtId="0" fontId="0" fillId="0" borderId="29" xfId="0" applyBorder="1"/>
    <xf numFmtId="0" fontId="9" fillId="0" borderId="0" xfId="0" applyFont="1" applyAlignment="1">
      <alignment horizontal="center" vertical="center"/>
    </xf>
    <xf numFmtId="37" fontId="6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25" xfId="0" applyBorder="1"/>
    <xf numFmtId="37" fontId="6" fillId="0" borderId="29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37" fontId="7" fillId="3" borderId="0" xfId="0" applyNumberFormat="1" applyFont="1" applyFill="1" applyBorder="1" applyAlignment="1">
      <alignment horizontal="center" vertical="center"/>
    </xf>
    <xf numFmtId="37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/>
    </xf>
    <xf numFmtId="0" fontId="6" fillId="0" borderId="24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37" fontId="7" fillId="3" borderId="21" xfId="0" applyNumberFormat="1" applyFont="1" applyFill="1" applyBorder="1" applyAlignment="1">
      <alignment horizontal="center" vertical="center"/>
    </xf>
    <xf numFmtId="37" fontId="6" fillId="0" borderId="0" xfId="0" applyNumberFormat="1" applyFont="1" applyBorder="1" applyAlignment="1">
      <alignment horizontal="center" vertical="center"/>
    </xf>
    <xf numFmtId="37" fontId="6" fillId="0" borderId="26" xfId="0" applyNumberFormat="1" applyFont="1" applyBorder="1" applyAlignment="1">
      <alignment horizontal="left" vertical="center"/>
    </xf>
    <xf numFmtId="0" fontId="0" fillId="0" borderId="32" xfId="0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Continuous" vertical="center"/>
    </xf>
    <xf numFmtId="0" fontId="3" fillId="0" borderId="37" xfId="0" applyFont="1" applyBorder="1" applyAlignment="1">
      <alignment horizontal="centerContinuous" vertical="center"/>
    </xf>
    <xf numFmtId="0" fontId="3" fillId="0" borderId="38" xfId="0" applyFont="1" applyBorder="1" applyAlignment="1">
      <alignment horizontal="centerContinuous" vertical="center"/>
    </xf>
    <xf numFmtId="0" fontId="3" fillId="0" borderId="39" xfId="0" applyFont="1" applyBorder="1" applyAlignment="1">
      <alignment horizontal="centerContinuous" vertical="center"/>
    </xf>
    <xf numFmtId="0" fontId="3" fillId="0" borderId="40" xfId="0" applyFont="1" applyBorder="1" applyAlignment="1">
      <alignment horizontal="centerContinuous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37" fontId="7" fillId="3" borderId="42" xfId="0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31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56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51" xfId="0" applyFont="1" applyFill="1" applyBorder="1" applyAlignment="1">
      <alignment horizontal="center" vertical="center"/>
    </xf>
    <xf numFmtId="0" fontId="5" fillId="5" borderId="48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</cellXfs>
  <cellStyles count="3">
    <cellStyle name="Standard" xfId="0" builtinId="0"/>
    <cellStyle name="Standard_J2-nord-adressen" xfId="1"/>
    <cellStyle name="Standard_J2-zent-adresse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295275</xdr:colOff>
      <xdr:row>16</xdr:row>
      <xdr:rowOff>19050</xdr:rowOff>
    </xdr:from>
    <xdr:to>
      <xdr:col>5</xdr:col>
      <xdr:colOff>295275</xdr:colOff>
      <xdr:row>25</xdr:row>
      <xdr:rowOff>28575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200525" y="1847850"/>
          <a:ext cx="0" cy="1038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5</xdr:col>
      <xdr:colOff>295275</xdr:colOff>
      <xdr:row>36</xdr:row>
      <xdr:rowOff>9525</xdr:rowOff>
    </xdr:from>
    <xdr:to>
      <xdr:col>5</xdr:col>
      <xdr:colOff>295275</xdr:colOff>
      <xdr:row>46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4200525" y="4124325"/>
          <a:ext cx="0" cy="1133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fillPlayers_4" growShrinkType="overwriteClear" adjustColumnWidth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llPlayers_1" growShrinkType="overwriteClear" adjustColumnWidth="0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llPlayers" growShrinkType="overwriteClear" adjustColumnWidth="0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llPlayers_5" growShrinkType="overwriteClear" adjustColumnWidth="0" connectionId="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llPlayers_3" growShrinkType="overwriteClear" adjustColumnWidth="0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llPlayers_6" growShrinkType="overwriteClear" adjustColumnWidth="0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I25"/>
  <sheetViews>
    <sheetView tabSelected="1" workbookViewId="0">
      <selection activeCell="I2" sqref="I2"/>
    </sheetView>
  </sheetViews>
  <sheetFormatPr baseColWidth="10" defaultColWidth="8.7109375" defaultRowHeight="12.75" x14ac:dyDescent="0.2"/>
  <cols>
    <col min="1" max="1" width="3" style="15" customWidth="1"/>
    <col min="2" max="2" width="14.7109375" customWidth="1"/>
    <col min="3" max="3" width="14.28515625" bestFit="1" customWidth="1"/>
    <col min="4" max="4" width="13.7109375" style="15" customWidth="1"/>
    <col min="5" max="5" width="16.28515625" bestFit="1" customWidth="1"/>
    <col min="6" max="6" width="12.7109375" customWidth="1"/>
    <col min="7" max="7" width="13.28515625" style="15" customWidth="1"/>
    <col min="8" max="8" width="11.42578125" style="15" customWidth="1"/>
    <col min="9" max="9" width="23.140625" style="15" bestFit="1" customWidth="1"/>
    <col min="10" max="10" width="11.42578125" customWidth="1"/>
  </cols>
  <sheetData>
    <row r="1" spans="1:9" ht="44.25" customHeight="1" thickBot="1" x14ac:dyDescent="0.25">
      <c r="A1" s="1" t="s">
        <v>0</v>
      </c>
      <c r="B1" s="2" t="s">
        <v>25</v>
      </c>
      <c r="C1" s="2" t="s">
        <v>26</v>
      </c>
      <c r="D1" s="3" t="s">
        <v>27</v>
      </c>
      <c r="E1" s="2" t="s">
        <v>28</v>
      </c>
      <c r="F1" s="2" t="s">
        <v>26</v>
      </c>
      <c r="G1" s="3" t="s">
        <v>27</v>
      </c>
      <c r="H1" s="3" t="s">
        <v>29</v>
      </c>
      <c r="I1" s="3" t="s">
        <v>1</v>
      </c>
    </row>
    <row r="2" spans="1:9" s="8" customFormat="1" ht="13.5" customHeight="1" thickTop="1" x14ac:dyDescent="0.2">
      <c r="A2" s="4">
        <v>1</v>
      </c>
      <c r="B2" s="5"/>
      <c r="C2" s="5"/>
      <c r="D2" s="5"/>
      <c r="E2" s="5"/>
      <c r="F2" s="5"/>
      <c r="G2" s="5"/>
      <c r="H2" s="6"/>
      <c r="I2" s="7" t="str">
        <f t="shared" ref="I2:I25" si="0">CONCATENATE(B2," / ",E2)</f>
        <v xml:space="preserve"> / </v>
      </c>
    </row>
    <row r="3" spans="1:9" s="8" customFormat="1" ht="13.5" customHeight="1" x14ac:dyDescent="0.2">
      <c r="A3" s="9">
        <v>2</v>
      </c>
      <c r="B3" s="10"/>
      <c r="C3" s="10"/>
      <c r="D3" s="10"/>
      <c r="E3" s="10"/>
      <c r="F3" s="10"/>
      <c r="G3" s="10"/>
      <c r="H3" s="11"/>
      <c r="I3" s="7" t="str">
        <f t="shared" si="0"/>
        <v xml:space="preserve"> / </v>
      </c>
    </row>
    <row r="4" spans="1:9" s="8" customFormat="1" ht="13.5" customHeight="1" x14ac:dyDescent="0.2">
      <c r="A4" s="9">
        <v>3</v>
      </c>
      <c r="B4" s="12"/>
      <c r="C4" s="12"/>
      <c r="D4" s="12"/>
      <c r="E4" s="12"/>
      <c r="F4" s="12"/>
      <c r="G4" s="12"/>
      <c r="H4" s="11"/>
      <c r="I4" s="7" t="str">
        <f t="shared" si="0"/>
        <v xml:space="preserve"> / </v>
      </c>
    </row>
    <row r="5" spans="1:9" s="8" customFormat="1" ht="13.5" customHeight="1" x14ac:dyDescent="0.2">
      <c r="A5" s="9">
        <v>4</v>
      </c>
      <c r="B5" s="10"/>
      <c r="C5" s="10"/>
      <c r="D5" s="10"/>
      <c r="E5" s="10"/>
      <c r="F5" s="10"/>
      <c r="G5" s="10"/>
      <c r="H5" s="11"/>
      <c r="I5" s="7" t="str">
        <f t="shared" si="0"/>
        <v xml:space="preserve"> / </v>
      </c>
    </row>
    <row r="6" spans="1:9" s="8" customFormat="1" ht="13.5" customHeight="1" x14ac:dyDescent="0.2">
      <c r="A6" s="9">
        <v>5</v>
      </c>
      <c r="B6" s="12"/>
      <c r="C6" s="12"/>
      <c r="D6" s="12"/>
      <c r="E6" s="12"/>
      <c r="F6" s="12"/>
      <c r="G6" s="12"/>
      <c r="H6" s="11"/>
      <c r="I6" s="7" t="str">
        <f t="shared" si="0"/>
        <v xml:space="preserve"> / </v>
      </c>
    </row>
    <row r="7" spans="1:9" s="8" customFormat="1" ht="13.5" customHeight="1" x14ac:dyDescent="0.2">
      <c r="A7" s="9">
        <v>6</v>
      </c>
      <c r="B7" s="10"/>
      <c r="C7" s="10"/>
      <c r="D7" s="10"/>
      <c r="E7" s="10"/>
      <c r="F7" s="10"/>
      <c r="G7" s="10"/>
      <c r="H7" s="11"/>
      <c r="I7" s="7" t="str">
        <f t="shared" si="0"/>
        <v xml:space="preserve"> / </v>
      </c>
    </row>
    <row r="8" spans="1:9" s="8" customFormat="1" ht="13.5" customHeight="1" x14ac:dyDescent="0.2">
      <c r="A8" s="9">
        <v>7</v>
      </c>
      <c r="B8" s="12"/>
      <c r="C8" s="12"/>
      <c r="D8" s="12"/>
      <c r="E8" s="12"/>
      <c r="F8" s="12"/>
      <c r="G8" s="12"/>
      <c r="H8" s="11"/>
      <c r="I8" s="7" t="str">
        <f t="shared" si="0"/>
        <v xml:space="preserve"> / </v>
      </c>
    </row>
    <row r="9" spans="1:9" s="8" customFormat="1" ht="13.5" customHeight="1" x14ac:dyDescent="0.2">
      <c r="A9" s="9">
        <v>8</v>
      </c>
      <c r="B9" s="12"/>
      <c r="C9" s="12"/>
      <c r="D9" s="12"/>
      <c r="E9" s="12"/>
      <c r="F9" s="12"/>
      <c r="G9" s="12"/>
      <c r="H9" s="11"/>
      <c r="I9" s="7" t="str">
        <f t="shared" si="0"/>
        <v xml:space="preserve"> / </v>
      </c>
    </row>
    <row r="10" spans="1:9" s="8" customFormat="1" ht="13.5" customHeight="1" x14ac:dyDescent="0.2">
      <c r="A10" s="9">
        <v>9</v>
      </c>
      <c r="B10" s="12"/>
      <c r="C10" s="12"/>
      <c r="D10" s="12"/>
      <c r="E10" s="12"/>
      <c r="F10" s="12"/>
      <c r="G10" s="12"/>
      <c r="H10" s="11"/>
      <c r="I10" s="7" t="str">
        <f t="shared" si="0"/>
        <v xml:space="preserve"> / </v>
      </c>
    </row>
    <row r="11" spans="1:9" s="8" customFormat="1" ht="13.5" customHeight="1" x14ac:dyDescent="0.2">
      <c r="A11" s="9">
        <v>10</v>
      </c>
      <c r="B11" s="12"/>
      <c r="C11" s="12"/>
      <c r="D11" s="12"/>
      <c r="E11" s="12"/>
      <c r="F11" s="12"/>
      <c r="G11" s="12"/>
      <c r="H11" s="11"/>
      <c r="I11" s="7" t="str">
        <f t="shared" si="0"/>
        <v xml:space="preserve"> / </v>
      </c>
    </row>
    <row r="12" spans="1:9" s="8" customFormat="1" ht="13.5" customHeight="1" x14ac:dyDescent="0.2">
      <c r="A12" s="9">
        <v>11</v>
      </c>
      <c r="B12" s="12"/>
      <c r="C12" s="12"/>
      <c r="D12" s="12"/>
      <c r="E12" s="12"/>
      <c r="F12" s="12"/>
      <c r="G12" s="12"/>
      <c r="H12" s="11"/>
      <c r="I12" s="7" t="str">
        <f t="shared" si="0"/>
        <v xml:space="preserve"> / </v>
      </c>
    </row>
    <row r="13" spans="1:9" s="8" customFormat="1" ht="13.5" customHeight="1" x14ac:dyDescent="0.2">
      <c r="A13" s="9">
        <v>12</v>
      </c>
      <c r="B13" s="12"/>
      <c r="C13" s="12"/>
      <c r="D13" s="12"/>
      <c r="E13" s="12"/>
      <c r="F13" s="12"/>
      <c r="G13" s="12"/>
      <c r="H13" s="11"/>
      <c r="I13" s="7" t="str">
        <f t="shared" si="0"/>
        <v xml:space="preserve"> / </v>
      </c>
    </row>
    <row r="14" spans="1:9" s="8" customFormat="1" ht="13.5" customHeight="1" x14ac:dyDescent="0.2">
      <c r="A14" s="9">
        <v>13</v>
      </c>
      <c r="B14" s="10"/>
      <c r="C14" s="10"/>
      <c r="D14" s="10"/>
      <c r="E14" s="10"/>
      <c r="F14" s="10"/>
      <c r="G14" s="10"/>
      <c r="H14" s="11"/>
      <c r="I14" s="7" t="str">
        <f t="shared" si="0"/>
        <v xml:space="preserve"> / </v>
      </c>
    </row>
    <row r="15" spans="1:9" s="8" customFormat="1" ht="13.5" customHeight="1" x14ac:dyDescent="0.2">
      <c r="A15" s="9">
        <v>14</v>
      </c>
      <c r="B15" s="12"/>
      <c r="C15" s="12"/>
      <c r="D15" s="12"/>
      <c r="E15" s="12"/>
      <c r="F15" s="12"/>
      <c r="G15" s="12"/>
      <c r="H15" s="11"/>
      <c r="I15" s="7" t="str">
        <f t="shared" si="0"/>
        <v xml:space="preserve"> / </v>
      </c>
    </row>
    <row r="16" spans="1:9" s="8" customFormat="1" ht="13.5" customHeight="1" x14ac:dyDescent="0.2">
      <c r="A16" s="9">
        <v>15</v>
      </c>
      <c r="B16" s="10"/>
      <c r="C16" s="10"/>
      <c r="D16" s="10"/>
      <c r="E16" s="10"/>
      <c r="F16" s="10"/>
      <c r="G16" s="10"/>
      <c r="H16" s="11"/>
      <c r="I16" s="7" t="str">
        <f t="shared" si="0"/>
        <v xml:space="preserve"> / </v>
      </c>
    </row>
    <row r="17" spans="1:9" s="8" customFormat="1" ht="13.5" customHeight="1" x14ac:dyDescent="0.2">
      <c r="A17" s="9">
        <v>16</v>
      </c>
      <c r="B17" s="12"/>
      <c r="C17" s="12"/>
      <c r="D17" s="12"/>
      <c r="E17" s="12"/>
      <c r="F17" s="12"/>
      <c r="G17" s="12"/>
      <c r="H17" s="11"/>
      <c r="I17" s="7" t="str">
        <f t="shared" si="0"/>
        <v xml:space="preserve"> / </v>
      </c>
    </row>
    <row r="18" spans="1:9" s="8" customFormat="1" ht="13.5" customHeight="1" x14ac:dyDescent="0.2">
      <c r="A18" s="9">
        <v>17</v>
      </c>
      <c r="B18" s="13"/>
      <c r="C18" s="13"/>
      <c r="D18" s="14"/>
      <c r="E18" s="13"/>
      <c r="F18" s="13"/>
      <c r="G18" s="13"/>
      <c r="H18" s="11"/>
      <c r="I18" s="7" t="str">
        <f t="shared" si="0"/>
        <v xml:space="preserve"> / </v>
      </c>
    </row>
    <row r="19" spans="1:9" s="8" customFormat="1" ht="13.5" customHeight="1" x14ac:dyDescent="0.2">
      <c r="A19" s="9">
        <v>18</v>
      </c>
      <c r="B19" s="12"/>
      <c r="C19" s="12"/>
      <c r="D19" s="12"/>
      <c r="E19" s="12"/>
      <c r="F19" s="12"/>
      <c r="G19" s="12"/>
      <c r="H19" s="11"/>
      <c r="I19" s="7" t="str">
        <f t="shared" si="0"/>
        <v xml:space="preserve"> / </v>
      </c>
    </row>
    <row r="20" spans="1:9" s="8" customFormat="1" ht="13.5" customHeight="1" x14ac:dyDescent="0.2">
      <c r="A20" s="9">
        <v>19</v>
      </c>
      <c r="B20" s="10"/>
      <c r="C20" s="10"/>
      <c r="D20" s="10"/>
      <c r="E20" s="10"/>
      <c r="F20" s="10"/>
      <c r="G20" s="10"/>
      <c r="H20" s="11"/>
      <c r="I20" s="7" t="str">
        <f t="shared" si="0"/>
        <v xml:space="preserve"> / </v>
      </c>
    </row>
    <row r="21" spans="1:9" s="8" customFormat="1" ht="13.5" customHeight="1" x14ac:dyDescent="0.2">
      <c r="A21" s="9">
        <v>20</v>
      </c>
      <c r="B21" s="12"/>
      <c r="C21" s="12"/>
      <c r="D21" s="12"/>
      <c r="E21" s="12"/>
      <c r="F21" s="12"/>
      <c r="G21" s="12"/>
      <c r="H21" s="11"/>
      <c r="I21" s="7" t="str">
        <f t="shared" si="0"/>
        <v xml:space="preserve"> / </v>
      </c>
    </row>
    <row r="22" spans="1:9" s="8" customFormat="1" ht="13.5" customHeight="1" x14ac:dyDescent="0.2">
      <c r="A22" s="9">
        <v>21</v>
      </c>
      <c r="B22" s="12"/>
      <c r="C22" s="12"/>
      <c r="D22" s="12"/>
      <c r="E22" s="12"/>
      <c r="F22" s="12"/>
      <c r="G22" s="12"/>
      <c r="H22" s="11"/>
      <c r="I22" s="7" t="str">
        <f t="shared" si="0"/>
        <v xml:space="preserve"> / </v>
      </c>
    </row>
    <row r="23" spans="1:9" s="8" customFormat="1" ht="13.5" customHeight="1" x14ac:dyDescent="0.2">
      <c r="A23" s="9">
        <v>22</v>
      </c>
      <c r="B23" s="13"/>
      <c r="C23" s="13"/>
      <c r="D23" s="13"/>
      <c r="E23" s="13"/>
      <c r="F23" s="13"/>
      <c r="G23" s="13"/>
      <c r="H23" s="11"/>
      <c r="I23" s="7" t="str">
        <f t="shared" si="0"/>
        <v xml:space="preserve"> / </v>
      </c>
    </row>
    <row r="24" spans="1:9" s="8" customFormat="1" ht="13.5" customHeight="1" x14ac:dyDescent="0.2">
      <c r="A24" s="9">
        <v>23</v>
      </c>
      <c r="B24" s="12"/>
      <c r="C24" s="12"/>
      <c r="D24" s="12"/>
      <c r="E24" s="12"/>
      <c r="F24" s="12"/>
      <c r="G24" s="12"/>
      <c r="H24" s="11"/>
      <c r="I24" s="7" t="str">
        <f t="shared" si="0"/>
        <v xml:space="preserve"> / </v>
      </c>
    </row>
    <row r="25" spans="1:9" s="8" customFormat="1" ht="13.5" customHeight="1" x14ac:dyDescent="0.2">
      <c r="A25" s="9">
        <v>24</v>
      </c>
      <c r="B25" s="12"/>
      <c r="C25" s="12"/>
      <c r="D25" s="12"/>
      <c r="E25" s="12"/>
      <c r="F25" s="12"/>
      <c r="G25" s="12"/>
      <c r="H25" s="11"/>
      <c r="I25" s="7" t="str">
        <f t="shared" si="0"/>
        <v xml:space="preserve"> / </v>
      </c>
    </row>
  </sheetData>
  <phoneticPr fontId="0" type="noConversion"/>
  <printOptions horizontalCentered="1"/>
  <pageMargins left="0.74803149606299213" right="0.74803149606299213" top="1.25" bottom="0.39370078740157483" header="0.51181102362204722" footer="0.41"/>
  <pageSetup paperSize="9" scale="120" orientation="landscape" horizontalDpi="4294967292" verticalDpi="4294967292" r:id="rId1"/>
  <headerFooter alignWithMargins="0">
    <oddHeader>&amp;C&amp;"Arial,Fett"&amp;12Inscription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5"/>
  <sheetViews>
    <sheetView topLeftCell="A30" zoomScale="75" workbookViewId="0">
      <selection activeCell="W48" sqref="W48"/>
    </sheetView>
  </sheetViews>
  <sheetFormatPr baseColWidth="10" defaultColWidth="9.140625" defaultRowHeight="15" x14ac:dyDescent="0.2"/>
  <cols>
    <col min="1" max="1" width="8.85546875" style="31" customWidth="1"/>
    <col min="2" max="2" width="6.85546875" style="31" customWidth="1"/>
    <col min="3" max="3" width="6.42578125" style="31" customWidth="1"/>
    <col min="4" max="4" width="28" style="31" bestFit="1" customWidth="1"/>
    <col min="5" max="5" width="3.5703125" style="31" customWidth="1"/>
    <col min="6" max="6" width="29.85546875" style="31" bestFit="1" customWidth="1"/>
    <col min="7" max="9" width="3.85546875" style="31" customWidth="1"/>
    <col min="10" max="10" width="6.140625" style="31" customWidth="1"/>
    <col min="11" max="19" width="3.85546875" style="31" customWidth="1"/>
    <col min="20" max="16384" width="9.140625" style="16"/>
  </cols>
  <sheetData>
    <row r="1" spans="1:23" ht="47.25" customHeight="1" thickTop="1" thickBot="1" x14ac:dyDescent="0.25">
      <c r="A1" s="97" t="s">
        <v>30</v>
      </c>
      <c r="B1" s="98" t="s">
        <v>31</v>
      </c>
      <c r="C1" s="98" t="s">
        <v>2</v>
      </c>
      <c r="D1" s="90" t="s">
        <v>3</v>
      </c>
      <c r="E1" s="90" t="s">
        <v>4</v>
      </c>
      <c r="F1" s="90" t="s">
        <v>5</v>
      </c>
      <c r="G1" s="91" t="s">
        <v>6</v>
      </c>
      <c r="H1" s="92"/>
      <c r="I1" s="93"/>
      <c r="J1" s="99" t="s">
        <v>7</v>
      </c>
      <c r="K1" s="94" t="s">
        <v>8</v>
      </c>
      <c r="L1" s="95"/>
      <c r="M1" s="96"/>
      <c r="N1" s="94" t="s">
        <v>9</v>
      </c>
      <c r="O1" s="95"/>
      <c r="P1" s="96"/>
      <c r="Q1" s="94" t="s">
        <v>10</v>
      </c>
      <c r="R1" s="95"/>
      <c r="S1" s="96"/>
    </row>
    <row r="2" spans="1:23" ht="15.75" thickTop="1" x14ac:dyDescent="0.2">
      <c r="A2" s="17">
        <v>1</v>
      </c>
      <c r="B2" s="18" t="s">
        <v>11</v>
      </c>
      <c r="C2" s="18"/>
      <c r="D2" s="19" t="str">
        <f>IF(Setzliste!$I$17=" / ",CONCATENATE("Seed #",Setzliste!$A$17),Setzliste!$I$17)</f>
        <v>Seed #16</v>
      </c>
      <c r="E2" s="19" t="s">
        <v>4</v>
      </c>
      <c r="F2" s="19" t="str">
        <f>IF(Setzliste!$I$18=" / ",CONCATENATE("Seed #",Setzliste!$A$18),Setzliste!$I$18)</f>
        <v>Seed #17</v>
      </c>
      <c r="G2" s="20" t="str">
        <f t="shared" ref="G2:G54" si="0">IF(K2=M2,"",SUM(IF(K2&gt;M2,1,0),IF(N2&gt;P2,1,0),IF(Q2&lt;=S2,0,1)))</f>
        <v/>
      </c>
      <c r="H2" s="20" t="s">
        <v>12</v>
      </c>
      <c r="I2" s="20" t="str">
        <f t="shared" ref="I2:I54" si="1">IF(K2=M2,"",SUM(IF(K2&lt;M2,1,0),IF(N2&lt;P2,1,0),IF(Q2&gt;=S2,0,1)))</f>
        <v/>
      </c>
      <c r="J2" s="21"/>
      <c r="K2" s="103"/>
      <c r="L2" s="19" t="s">
        <v>12</v>
      </c>
      <c r="M2" s="108"/>
      <c r="N2" s="103"/>
      <c r="O2" s="19" t="s">
        <v>12</v>
      </c>
      <c r="P2" s="108"/>
      <c r="Q2" s="103"/>
      <c r="R2" s="19" t="s">
        <v>12</v>
      </c>
      <c r="S2" s="108"/>
      <c r="U2"/>
      <c r="V2"/>
      <c r="W2"/>
    </row>
    <row r="3" spans="1:23" x14ac:dyDescent="0.2">
      <c r="A3" s="17">
        <v>2</v>
      </c>
      <c r="B3" s="18" t="s">
        <v>11</v>
      </c>
      <c r="C3" s="18"/>
      <c r="D3" s="19" t="str">
        <f>IF(Setzliste!$I$10=" / ",CONCATENATE("Seed #",Setzliste!$A$10),Setzliste!$I$10)</f>
        <v>Seed #9</v>
      </c>
      <c r="E3" s="19" t="s">
        <v>4</v>
      </c>
      <c r="F3" s="19" t="str">
        <f>IF(Setzliste!$I$25=" / ",CONCATENATE("Seed #",Setzliste!$A$25),Setzliste!$I$25)</f>
        <v>Seed #24</v>
      </c>
      <c r="G3" s="19" t="str">
        <f t="shared" si="0"/>
        <v/>
      </c>
      <c r="H3" s="19" t="s">
        <v>12</v>
      </c>
      <c r="I3" s="19" t="str">
        <f t="shared" si="1"/>
        <v/>
      </c>
      <c r="J3" s="21"/>
      <c r="K3" s="104"/>
      <c r="L3" s="19" t="s">
        <v>12</v>
      </c>
      <c r="M3" s="109"/>
      <c r="N3" s="104"/>
      <c r="O3" s="19" t="s">
        <v>12</v>
      </c>
      <c r="P3" s="109"/>
      <c r="Q3" s="104"/>
      <c r="R3" s="19" t="s">
        <v>12</v>
      </c>
      <c r="S3" s="109"/>
      <c r="U3"/>
      <c r="V3"/>
      <c r="W3"/>
    </row>
    <row r="4" spans="1:23" x14ac:dyDescent="0.2">
      <c r="A4" s="17">
        <v>3</v>
      </c>
      <c r="B4" s="18" t="s">
        <v>11</v>
      </c>
      <c r="C4" s="18"/>
      <c r="D4" s="19" t="str">
        <f>IF(Setzliste!$I$13=" / ",CONCATENATE("Seed #",Setzliste!$A$13),Setzliste!$I$13)</f>
        <v>Seed #12</v>
      </c>
      <c r="E4" s="19" t="s">
        <v>4</v>
      </c>
      <c r="F4" s="19" t="str">
        <f>IF(Setzliste!$I$22=" / ",CONCATENATE("Seed #",Setzliste!$A$22),Setzliste!$I$22)</f>
        <v>Seed #21</v>
      </c>
      <c r="G4" s="19" t="str">
        <f t="shared" si="0"/>
        <v/>
      </c>
      <c r="H4" s="19" t="s">
        <v>12</v>
      </c>
      <c r="I4" s="19" t="str">
        <f t="shared" si="1"/>
        <v/>
      </c>
      <c r="J4" s="21"/>
      <c r="K4" s="104"/>
      <c r="L4" s="19" t="s">
        <v>12</v>
      </c>
      <c r="M4" s="109"/>
      <c r="N4" s="104"/>
      <c r="O4" s="19" t="s">
        <v>12</v>
      </c>
      <c r="P4" s="109"/>
      <c r="Q4" s="104"/>
      <c r="R4" s="19" t="s">
        <v>12</v>
      </c>
      <c r="S4" s="109"/>
      <c r="U4"/>
      <c r="V4"/>
      <c r="W4"/>
    </row>
    <row r="5" spans="1:23" x14ac:dyDescent="0.2">
      <c r="A5" s="17">
        <v>4</v>
      </c>
      <c r="B5" s="18" t="s">
        <v>11</v>
      </c>
      <c r="C5" s="18"/>
      <c r="D5" s="19" t="str">
        <f>IF(Setzliste!$I$14=" / ",CONCATENATE("Seed #",Setzliste!$A$14),Setzliste!$I$14)</f>
        <v>Seed #13</v>
      </c>
      <c r="E5" s="19" t="s">
        <v>4</v>
      </c>
      <c r="F5" s="19" t="str">
        <f>IF(Setzliste!$I$21=" / ",CONCATENATE("Seed #",Setzliste!$A$21),Setzliste!$I$21)</f>
        <v>Seed #20</v>
      </c>
      <c r="G5" s="19" t="str">
        <f t="shared" si="0"/>
        <v/>
      </c>
      <c r="H5" s="19" t="s">
        <v>12</v>
      </c>
      <c r="I5" s="19" t="str">
        <f t="shared" si="1"/>
        <v/>
      </c>
      <c r="J5" s="21"/>
      <c r="K5" s="104"/>
      <c r="L5" s="19" t="s">
        <v>12</v>
      </c>
      <c r="M5" s="109"/>
      <c r="N5" s="104"/>
      <c r="O5" s="19" t="s">
        <v>12</v>
      </c>
      <c r="P5" s="109"/>
      <c r="Q5" s="104"/>
      <c r="R5" s="19" t="s">
        <v>12</v>
      </c>
      <c r="S5" s="109"/>
      <c r="U5"/>
      <c r="V5"/>
      <c r="W5"/>
    </row>
    <row r="6" spans="1:23" x14ac:dyDescent="0.2">
      <c r="A6" s="17">
        <v>5</v>
      </c>
      <c r="B6" s="18" t="s">
        <v>11</v>
      </c>
      <c r="C6" s="18"/>
      <c r="D6" s="19" t="str">
        <f>IF(Setzliste!$I$15=" / ",CONCATENATE("Seed #",Setzliste!$A$15),Setzliste!$I$15)</f>
        <v>Seed #14</v>
      </c>
      <c r="E6" s="19" t="s">
        <v>4</v>
      </c>
      <c r="F6" s="19" t="str">
        <f>IF(Setzliste!$I$20=" / ",CONCATENATE("Seed #",Setzliste!$A$20),Setzliste!$I$20)</f>
        <v>Seed #19</v>
      </c>
      <c r="G6" s="19" t="str">
        <f t="shared" si="0"/>
        <v/>
      </c>
      <c r="H6" s="19" t="s">
        <v>12</v>
      </c>
      <c r="I6" s="19" t="str">
        <f t="shared" si="1"/>
        <v/>
      </c>
      <c r="J6" s="21"/>
      <c r="K6" s="104"/>
      <c r="L6" s="19" t="s">
        <v>12</v>
      </c>
      <c r="M6" s="109"/>
      <c r="N6" s="104"/>
      <c r="O6" s="19" t="s">
        <v>12</v>
      </c>
      <c r="P6" s="109"/>
      <c r="Q6" s="104"/>
      <c r="R6" s="19" t="s">
        <v>12</v>
      </c>
      <c r="S6" s="109"/>
      <c r="U6"/>
      <c r="V6"/>
      <c r="W6"/>
    </row>
    <row r="7" spans="1:23" x14ac:dyDescent="0.2">
      <c r="A7" s="17">
        <v>6</v>
      </c>
      <c r="B7" s="18" t="s">
        <v>11</v>
      </c>
      <c r="C7" s="18"/>
      <c r="D7" s="19" t="str">
        <f>IF(Setzliste!$I$12=" / ",CONCATENATE("Seed #",Setzliste!$A$12),Setzliste!$I$12)</f>
        <v>Seed #11</v>
      </c>
      <c r="E7" s="19" t="s">
        <v>4</v>
      </c>
      <c r="F7" s="19" t="str">
        <f>IF(Setzliste!$I$23=" / ",CONCATENATE("Seed #",Setzliste!$A$23),Setzliste!$I$23)</f>
        <v>Seed #22</v>
      </c>
      <c r="G7" s="19" t="str">
        <f t="shared" si="0"/>
        <v/>
      </c>
      <c r="H7" s="19" t="s">
        <v>12</v>
      </c>
      <c r="I7" s="19" t="str">
        <f t="shared" si="1"/>
        <v/>
      </c>
      <c r="J7" s="21"/>
      <c r="K7" s="104"/>
      <c r="L7" s="19" t="s">
        <v>12</v>
      </c>
      <c r="M7" s="109"/>
      <c r="N7" s="104"/>
      <c r="O7" s="19" t="s">
        <v>12</v>
      </c>
      <c r="P7" s="109"/>
      <c r="Q7" s="104"/>
      <c r="R7" s="19" t="s">
        <v>12</v>
      </c>
      <c r="S7" s="109"/>
      <c r="U7"/>
      <c r="V7"/>
      <c r="W7"/>
    </row>
    <row r="8" spans="1:23" x14ac:dyDescent="0.2">
      <c r="A8" s="17">
        <v>7</v>
      </c>
      <c r="B8" s="18" t="s">
        <v>11</v>
      </c>
      <c r="C8" s="18"/>
      <c r="D8" s="19" t="str">
        <f>IF(Setzliste!$I$11=" / ",CONCATENATE("Seed #",Setzliste!$A$11),Setzliste!$I$11)</f>
        <v>Seed #10</v>
      </c>
      <c r="E8" s="19" t="s">
        <v>4</v>
      </c>
      <c r="F8" s="19" t="str">
        <f>IF(Setzliste!$I$24=" / ",CONCATENATE("Seed #",Setzliste!$A$24),Setzliste!$I$24)</f>
        <v>Seed #23</v>
      </c>
      <c r="G8" s="19" t="str">
        <f t="shared" si="0"/>
        <v/>
      </c>
      <c r="H8" s="19" t="s">
        <v>12</v>
      </c>
      <c r="I8" s="19" t="str">
        <f t="shared" si="1"/>
        <v/>
      </c>
      <c r="J8" s="21"/>
      <c r="K8" s="104"/>
      <c r="L8" s="19" t="s">
        <v>12</v>
      </c>
      <c r="M8" s="109"/>
      <c r="N8" s="104"/>
      <c r="O8" s="19" t="s">
        <v>12</v>
      </c>
      <c r="P8" s="109"/>
      <c r="Q8" s="104"/>
      <c r="R8" s="19" t="s">
        <v>12</v>
      </c>
      <c r="S8" s="109"/>
      <c r="U8"/>
      <c r="V8"/>
      <c r="W8"/>
    </row>
    <row r="9" spans="1:23" x14ac:dyDescent="0.2">
      <c r="A9" s="17">
        <v>8</v>
      </c>
      <c r="B9" s="18" t="s">
        <v>11</v>
      </c>
      <c r="C9" s="18"/>
      <c r="D9" s="19" t="str">
        <f>IF(Setzliste!$I$16=" / ",CONCATENATE("Seed #",Setzliste!$A$16),Setzliste!$I$16)</f>
        <v>Seed #15</v>
      </c>
      <c r="E9" s="19" t="s">
        <v>4</v>
      </c>
      <c r="F9" s="19" t="str">
        <f>IF(Setzliste!$I$19=" / ",CONCATENATE("Seed #",Setzliste!$A$19),Setzliste!$I$19)</f>
        <v>Seed #18</v>
      </c>
      <c r="G9" s="19" t="str">
        <f t="shared" si="0"/>
        <v/>
      </c>
      <c r="H9" s="19" t="s">
        <v>12</v>
      </c>
      <c r="I9" s="19" t="str">
        <f t="shared" si="1"/>
        <v/>
      </c>
      <c r="J9" s="21"/>
      <c r="K9" s="104"/>
      <c r="L9" s="19" t="s">
        <v>12</v>
      </c>
      <c r="M9" s="109"/>
      <c r="N9" s="104"/>
      <c r="O9" s="19" t="s">
        <v>12</v>
      </c>
      <c r="P9" s="109"/>
      <c r="Q9" s="104"/>
      <c r="R9" s="19" t="s">
        <v>12</v>
      </c>
      <c r="S9" s="109"/>
      <c r="U9"/>
      <c r="V9"/>
      <c r="W9"/>
    </row>
    <row r="10" spans="1:23" x14ac:dyDescent="0.2">
      <c r="A10" s="17">
        <v>9</v>
      </c>
      <c r="B10" s="18" t="s">
        <v>13</v>
      </c>
      <c r="C10" s="18"/>
      <c r="D10" s="19" t="str">
        <f>IF(Setzliste!$I$2=" / ",CONCATENATE("Seed #",Setzliste!$A$2),Setzliste!$I$2)</f>
        <v>Seed #1</v>
      </c>
      <c r="E10" s="19" t="s">
        <v>4</v>
      </c>
      <c r="F10" s="19" t="str">
        <f>IF($G$2=$I$2,CONCATENATE("Winner Match #",$A$2),IF($G$2&gt;$I$2,$D$2,$F$2))</f>
        <v>Winner Match #1</v>
      </c>
      <c r="G10" s="19" t="str">
        <f t="shared" si="0"/>
        <v/>
      </c>
      <c r="H10" s="19" t="s">
        <v>12</v>
      </c>
      <c r="I10" s="19" t="str">
        <f t="shared" si="1"/>
        <v/>
      </c>
      <c r="J10" s="21"/>
      <c r="K10" s="104"/>
      <c r="L10" s="19" t="s">
        <v>12</v>
      </c>
      <c r="M10" s="109"/>
      <c r="N10" s="104"/>
      <c r="O10" s="19" t="s">
        <v>12</v>
      </c>
      <c r="P10" s="109"/>
      <c r="Q10" s="104"/>
      <c r="R10" s="19" t="s">
        <v>12</v>
      </c>
      <c r="S10" s="109"/>
      <c r="U10"/>
      <c r="V10"/>
      <c r="W10"/>
    </row>
    <row r="11" spans="1:23" x14ac:dyDescent="0.2">
      <c r="A11" s="17">
        <f t="shared" ref="A11:A17" si="2">SUM(A10,1)</f>
        <v>10</v>
      </c>
      <c r="B11" s="18" t="s">
        <v>13</v>
      </c>
      <c r="C11" s="18"/>
      <c r="D11" s="19" t="str">
        <f>IF($G$3=$I$3,CONCATENATE("Winner Match #",$A$3),IF($G$3&gt;$I$3,$D$3,$F$3))</f>
        <v>Winner Match #2</v>
      </c>
      <c r="E11" s="19" t="s">
        <v>4</v>
      </c>
      <c r="F11" s="19" t="str">
        <f>IF(Setzliste!$I$9=" / ",CONCATENATE("Seed #",Setzliste!$A$9),Setzliste!$I$9)</f>
        <v>Seed #8</v>
      </c>
      <c r="G11" s="19" t="str">
        <f t="shared" si="0"/>
        <v/>
      </c>
      <c r="H11" s="19" t="s">
        <v>12</v>
      </c>
      <c r="I11" s="19" t="str">
        <f t="shared" si="1"/>
        <v/>
      </c>
      <c r="J11" s="21"/>
      <c r="K11" s="104"/>
      <c r="L11" s="19" t="s">
        <v>12</v>
      </c>
      <c r="M11" s="109"/>
      <c r="N11" s="104"/>
      <c r="O11" s="19" t="s">
        <v>12</v>
      </c>
      <c r="P11" s="109"/>
      <c r="Q11" s="104"/>
      <c r="R11" s="19" t="s">
        <v>12</v>
      </c>
      <c r="S11" s="109"/>
      <c r="U11"/>
      <c r="V11"/>
      <c r="W11"/>
    </row>
    <row r="12" spans="1:23" x14ac:dyDescent="0.2">
      <c r="A12" s="17">
        <f t="shared" si="2"/>
        <v>11</v>
      </c>
      <c r="B12" s="18" t="s">
        <v>13</v>
      </c>
      <c r="C12" s="18"/>
      <c r="D12" s="19" t="str">
        <f>IF(Setzliste!$I$6=" / ",CONCATENATE("Seed #",Setzliste!$A$6),Setzliste!$I$6)</f>
        <v>Seed #5</v>
      </c>
      <c r="E12" s="19" t="s">
        <v>4</v>
      </c>
      <c r="F12" s="19" t="str">
        <f>IF($G$4=$I$4,CONCATENATE("Winner Match #",$A$4),IF($G$4&gt;$I$4,$D$4,$F$4))</f>
        <v>Winner Match #3</v>
      </c>
      <c r="G12" s="19" t="str">
        <f t="shared" si="0"/>
        <v/>
      </c>
      <c r="H12" s="19" t="s">
        <v>12</v>
      </c>
      <c r="I12" s="19" t="str">
        <f t="shared" si="1"/>
        <v/>
      </c>
      <c r="J12" s="21"/>
      <c r="K12" s="104"/>
      <c r="L12" s="19" t="s">
        <v>12</v>
      </c>
      <c r="M12" s="109"/>
      <c r="N12" s="104"/>
      <c r="O12" s="19" t="s">
        <v>12</v>
      </c>
      <c r="P12" s="109"/>
      <c r="Q12" s="104"/>
      <c r="R12" s="19" t="s">
        <v>12</v>
      </c>
      <c r="S12" s="109"/>
      <c r="U12"/>
      <c r="V12"/>
      <c r="W12"/>
    </row>
    <row r="13" spans="1:23" x14ac:dyDescent="0.2">
      <c r="A13" s="17">
        <f t="shared" si="2"/>
        <v>12</v>
      </c>
      <c r="B13" s="18" t="s">
        <v>13</v>
      </c>
      <c r="C13" s="18"/>
      <c r="D13" s="19" t="str">
        <f>IF($G$5=$I$5,CONCATENATE("Winner Match #",$A$5),IF($G$5&gt;$I$5,$D$5,$F$5))</f>
        <v>Winner Match #4</v>
      </c>
      <c r="E13" s="19" t="s">
        <v>4</v>
      </c>
      <c r="F13" s="19" t="str">
        <f>IF(Setzliste!$I$5=" / ",CONCATENATE("Seed #",Setzliste!$A$5),Setzliste!$I$5)</f>
        <v>Seed #4</v>
      </c>
      <c r="G13" s="19" t="str">
        <f t="shared" si="0"/>
        <v/>
      </c>
      <c r="H13" s="19" t="s">
        <v>12</v>
      </c>
      <c r="I13" s="19" t="str">
        <f t="shared" si="1"/>
        <v/>
      </c>
      <c r="J13" s="21"/>
      <c r="K13" s="104"/>
      <c r="L13" s="19" t="s">
        <v>12</v>
      </c>
      <c r="M13" s="109"/>
      <c r="N13" s="104"/>
      <c r="O13" s="19" t="s">
        <v>12</v>
      </c>
      <c r="P13" s="109"/>
      <c r="Q13" s="104"/>
      <c r="R13" s="19" t="s">
        <v>12</v>
      </c>
      <c r="S13" s="109"/>
      <c r="U13"/>
      <c r="V13"/>
      <c r="W13"/>
    </row>
    <row r="14" spans="1:23" x14ac:dyDescent="0.2">
      <c r="A14" s="17">
        <f t="shared" si="2"/>
        <v>13</v>
      </c>
      <c r="B14" s="18" t="s">
        <v>13</v>
      </c>
      <c r="C14" s="18"/>
      <c r="D14" s="19" t="str">
        <f>IF(Setzliste!$I$4=" / ",CONCATENATE("Seed #",Setzliste!$A$4),Setzliste!$I$4)</f>
        <v>Seed #3</v>
      </c>
      <c r="E14" s="19" t="s">
        <v>4</v>
      </c>
      <c r="F14" s="19" t="str">
        <f>IF($G$6=$I$6,CONCATENATE("Winner Match #",$A$6),IF($G$6&gt;$I$6,$D$6,$F$6))</f>
        <v>Winner Match #5</v>
      </c>
      <c r="G14" s="19" t="str">
        <f t="shared" si="0"/>
        <v/>
      </c>
      <c r="H14" s="19" t="s">
        <v>12</v>
      </c>
      <c r="I14" s="19" t="str">
        <f t="shared" si="1"/>
        <v/>
      </c>
      <c r="J14" s="21"/>
      <c r="K14" s="104"/>
      <c r="L14" s="19" t="s">
        <v>12</v>
      </c>
      <c r="M14" s="109"/>
      <c r="N14" s="104"/>
      <c r="O14" s="19" t="s">
        <v>12</v>
      </c>
      <c r="P14" s="109"/>
      <c r="Q14" s="104"/>
      <c r="R14" s="19" t="s">
        <v>12</v>
      </c>
      <c r="S14" s="109"/>
      <c r="U14"/>
      <c r="V14"/>
      <c r="W14"/>
    </row>
    <row r="15" spans="1:23" x14ac:dyDescent="0.2">
      <c r="A15" s="17">
        <f t="shared" si="2"/>
        <v>14</v>
      </c>
      <c r="B15" s="18" t="s">
        <v>13</v>
      </c>
      <c r="C15" s="18"/>
      <c r="D15" s="19" t="str">
        <f>IF($G$7=$I$7,CONCATENATE("Winner Match #",$A$7),IF($G$7&gt;$I$7,$D$7,$F$7))</f>
        <v>Winner Match #6</v>
      </c>
      <c r="E15" s="19" t="s">
        <v>4</v>
      </c>
      <c r="F15" s="19" t="str">
        <f>IF(Setzliste!$I$7=" / ",CONCATENATE("Seed #",Setzliste!$A$7),Setzliste!$I$7)</f>
        <v>Seed #6</v>
      </c>
      <c r="G15" s="19" t="str">
        <f t="shared" si="0"/>
        <v/>
      </c>
      <c r="H15" s="19" t="s">
        <v>12</v>
      </c>
      <c r="I15" s="19" t="str">
        <f t="shared" si="1"/>
        <v/>
      </c>
      <c r="J15" s="21"/>
      <c r="K15" s="104"/>
      <c r="L15" s="19" t="s">
        <v>12</v>
      </c>
      <c r="M15" s="109"/>
      <c r="N15" s="104"/>
      <c r="O15" s="19" t="s">
        <v>12</v>
      </c>
      <c r="P15" s="109"/>
      <c r="Q15" s="104"/>
      <c r="R15" s="19" t="s">
        <v>12</v>
      </c>
      <c r="S15" s="109"/>
      <c r="U15"/>
      <c r="V15"/>
      <c r="W15"/>
    </row>
    <row r="16" spans="1:23" x14ac:dyDescent="0.2">
      <c r="A16" s="17">
        <f t="shared" si="2"/>
        <v>15</v>
      </c>
      <c r="B16" s="18" t="s">
        <v>13</v>
      </c>
      <c r="C16" s="18"/>
      <c r="D16" s="19" t="str">
        <f>IF(Setzliste!$I$8=" / ",CONCATENATE("Seed #",Setzliste!$A$8),Setzliste!$I$8)</f>
        <v>Seed #7</v>
      </c>
      <c r="E16" s="19" t="s">
        <v>4</v>
      </c>
      <c r="F16" s="19" t="str">
        <f>IF($G$8=$I$8,CONCATENATE("Winner Match #",$A$8),IF($G$8&gt;$I$8,$D$8,$F$8))</f>
        <v>Winner Match #7</v>
      </c>
      <c r="G16" s="19" t="str">
        <f t="shared" si="0"/>
        <v/>
      </c>
      <c r="H16" s="19" t="s">
        <v>12</v>
      </c>
      <c r="I16" s="19" t="str">
        <f t="shared" si="1"/>
        <v/>
      </c>
      <c r="J16" s="21"/>
      <c r="K16" s="104"/>
      <c r="L16" s="19" t="s">
        <v>12</v>
      </c>
      <c r="M16" s="109"/>
      <c r="N16" s="104"/>
      <c r="O16" s="19" t="s">
        <v>12</v>
      </c>
      <c r="P16" s="109"/>
      <c r="Q16" s="104"/>
      <c r="R16" s="19" t="s">
        <v>12</v>
      </c>
      <c r="S16" s="109"/>
      <c r="U16"/>
      <c r="V16"/>
      <c r="W16"/>
    </row>
    <row r="17" spans="1:23" x14ac:dyDescent="0.2">
      <c r="A17" s="17">
        <f t="shared" si="2"/>
        <v>16</v>
      </c>
      <c r="B17" s="18" t="s">
        <v>13</v>
      </c>
      <c r="C17" s="18"/>
      <c r="D17" s="19" t="str">
        <f>IF($G$9=$I$9,CONCATENATE("Winner Match #",$A$9),IF($G$9&gt;$I$9,$D$9,$F$9))</f>
        <v>Winner Match #8</v>
      </c>
      <c r="E17" s="19" t="s">
        <v>4</v>
      </c>
      <c r="F17" s="19" t="str">
        <f>IF(Setzliste!$I$3=" / ",CONCATENATE("Seed #",Setzliste!$A$3),Setzliste!$I$3)</f>
        <v>Seed #2</v>
      </c>
      <c r="G17" s="19" t="str">
        <f t="shared" si="0"/>
        <v/>
      </c>
      <c r="H17" s="19" t="s">
        <v>12</v>
      </c>
      <c r="I17" s="19" t="str">
        <f t="shared" si="1"/>
        <v/>
      </c>
      <c r="J17" s="21"/>
      <c r="K17" s="104"/>
      <c r="L17" s="19" t="s">
        <v>12</v>
      </c>
      <c r="M17" s="109"/>
      <c r="N17" s="104"/>
      <c r="O17" s="19" t="s">
        <v>12</v>
      </c>
      <c r="P17" s="109"/>
      <c r="Q17" s="104"/>
      <c r="R17" s="19" t="s">
        <v>12</v>
      </c>
      <c r="S17" s="109"/>
      <c r="U17"/>
      <c r="V17"/>
      <c r="W17"/>
    </row>
    <row r="18" spans="1:23" x14ac:dyDescent="0.2">
      <c r="A18" s="17">
        <v>17</v>
      </c>
      <c r="B18" s="18"/>
      <c r="C18" s="18"/>
      <c r="D18" s="19" t="str">
        <f>IF($G$9=$I$9,CONCATENATE("Loser Match #",$A$9),IF($G$9&lt;$I$9,$D$9,$F$9))</f>
        <v>Loser Match #8</v>
      </c>
      <c r="E18" s="19" t="s">
        <v>4</v>
      </c>
      <c r="F18" s="19" t="str">
        <f>IF($G$10=$I$10,CONCATENATE("Loser Match #",$A$10),IF($G$10&lt;$I$10,$D$10,$F$10))</f>
        <v>Loser Match #9</v>
      </c>
      <c r="G18" s="19" t="str">
        <f t="shared" si="0"/>
        <v/>
      </c>
      <c r="H18" s="19" t="s">
        <v>12</v>
      </c>
      <c r="I18" s="19" t="str">
        <f t="shared" si="1"/>
        <v/>
      </c>
      <c r="J18" s="21"/>
      <c r="K18" s="104"/>
      <c r="L18" s="19" t="s">
        <v>12</v>
      </c>
      <c r="M18" s="109"/>
      <c r="N18" s="104"/>
      <c r="O18" s="19" t="s">
        <v>12</v>
      </c>
      <c r="P18" s="109"/>
      <c r="Q18" s="104"/>
      <c r="R18" s="19" t="s">
        <v>12</v>
      </c>
      <c r="S18" s="109"/>
      <c r="U18"/>
      <c r="V18"/>
      <c r="W18"/>
    </row>
    <row r="19" spans="1:23" x14ac:dyDescent="0.2">
      <c r="A19" s="17">
        <v>18</v>
      </c>
      <c r="B19" s="18"/>
      <c r="C19" s="18"/>
      <c r="D19" s="19" t="str">
        <f>IF($G$11=$I$11,CONCATENATE("Loser Match #",$A$11),IF($G$11&lt;$I$11,$D$11,$F$11))</f>
        <v>Loser Match #10</v>
      </c>
      <c r="E19" s="19" t="s">
        <v>4</v>
      </c>
      <c r="F19" s="19" t="str">
        <f>IF($G$8=$I$8,CONCATENATE("Loser Match #",$A$8),IF($G$8&lt;$I$8,$D$8,$F$8))</f>
        <v>Loser Match #7</v>
      </c>
      <c r="G19" s="19" t="str">
        <f t="shared" si="0"/>
        <v/>
      </c>
      <c r="H19" s="19" t="s">
        <v>12</v>
      </c>
      <c r="I19" s="19" t="str">
        <f t="shared" si="1"/>
        <v/>
      </c>
      <c r="J19" s="21"/>
      <c r="K19" s="104"/>
      <c r="L19" s="19" t="s">
        <v>12</v>
      </c>
      <c r="M19" s="109"/>
      <c r="N19" s="104"/>
      <c r="O19" s="19" t="s">
        <v>12</v>
      </c>
      <c r="P19" s="109"/>
      <c r="Q19" s="104"/>
      <c r="R19" s="19" t="s">
        <v>12</v>
      </c>
      <c r="S19" s="109"/>
      <c r="U19"/>
      <c r="V19"/>
      <c r="W19"/>
    </row>
    <row r="20" spans="1:23" x14ac:dyDescent="0.2">
      <c r="A20" s="17">
        <v>19</v>
      </c>
      <c r="B20" s="18"/>
      <c r="C20" s="18"/>
      <c r="D20" s="19" t="str">
        <f>IF($G$7=$I$7,CONCATENATE("Loser Match #",$A$7),IF($G$7&lt;$I$7,$D$7,$F$7))</f>
        <v>Loser Match #6</v>
      </c>
      <c r="E20" s="19" t="s">
        <v>4</v>
      </c>
      <c r="F20" s="19" t="str">
        <f>IF($G$12=$I$12,CONCATENATE("Loser Match #",$A$12),IF($G$12&lt;$I$12,$D$12,$F$12))</f>
        <v>Loser Match #11</v>
      </c>
      <c r="G20" s="19" t="str">
        <f t="shared" si="0"/>
        <v/>
      </c>
      <c r="H20" s="19" t="s">
        <v>12</v>
      </c>
      <c r="I20" s="19" t="str">
        <f t="shared" si="1"/>
        <v/>
      </c>
      <c r="J20" s="21"/>
      <c r="K20" s="104"/>
      <c r="L20" s="19" t="s">
        <v>12</v>
      </c>
      <c r="M20" s="109"/>
      <c r="N20" s="104"/>
      <c r="O20" s="19" t="s">
        <v>12</v>
      </c>
      <c r="P20" s="109"/>
      <c r="Q20" s="104"/>
      <c r="R20" s="19" t="s">
        <v>12</v>
      </c>
      <c r="S20" s="109"/>
      <c r="U20"/>
      <c r="V20"/>
      <c r="W20"/>
    </row>
    <row r="21" spans="1:23" x14ac:dyDescent="0.2">
      <c r="A21" s="17">
        <v>20</v>
      </c>
      <c r="B21" s="18"/>
      <c r="C21" s="18"/>
      <c r="D21" s="19" t="str">
        <f>IF($G$13=$I$13,CONCATENATE("Loser Match #",$A$13),IF($G$13&lt;$I$13,$D$13,$F$13))</f>
        <v>Loser Match #12</v>
      </c>
      <c r="E21" s="19" t="s">
        <v>4</v>
      </c>
      <c r="F21" s="19" t="str">
        <f>IF($G$6=$I$6,CONCATENATE("Loser Match #",$A$6),IF($G$6&lt;$I$6,$D$6,$F$6))</f>
        <v>Loser Match #5</v>
      </c>
      <c r="G21" s="19" t="str">
        <f t="shared" si="0"/>
        <v/>
      </c>
      <c r="H21" s="19" t="s">
        <v>12</v>
      </c>
      <c r="I21" s="19" t="str">
        <f t="shared" si="1"/>
        <v/>
      </c>
      <c r="J21" s="21"/>
      <c r="K21" s="104"/>
      <c r="L21" s="19" t="s">
        <v>12</v>
      </c>
      <c r="M21" s="109"/>
      <c r="N21" s="104"/>
      <c r="O21" s="19" t="s">
        <v>12</v>
      </c>
      <c r="P21" s="109"/>
      <c r="Q21" s="104"/>
      <c r="R21" s="19" t="s">
        <v>12</v>
      </c>
      <c r="S21" s="109"/>
      <c r="U21"/>
      <c r="V21"/>
      <c r="W21"/>
    </row>
    <row r="22" spans="1:23" x14ac:dyDescent="0.2">
      <c r="A22" s="17">
        <v>21</v>
      </c>
      <c r="B22" s="18"/>
      <c r="C22" s="18"/>
      <c r="D22" s="19" t="str">
        <f>IF($G$5=$I$5,CONCATENATE("Loser Match #",$A$5),IF($G$5&lt;$I$5,$D$5,$F$5))</f>
        <v>Loser Match #4</v>
      </c>
      <c r="E22" s="19" t="s">
        <v>4</v>
      </c>
      <c r="F22" s="19" t="str">
        <f>IF($G$14=$I$14,CONCATENATE("Loser Match #",$A$14),IF($G$14&lt;$I$14,$D$14,$F$14))</f>
        <v>Loser Match #13</v>
      </c>
      <c r="G22" s="19" t="str">
        <f t="shared" si="0"/>
        <v/>
      </c>
      <c r="H22" s="19" t="s">
        <v>12</v>
      </c>
      <c r="I22" s="19" t="str">
        <f t="shared" si="1"/>
        <v/>
      </c>
      <c r="J22" s="21"/>
      <c r="K22" s="104"/>
      <c r="L22" s="19" t="s">
        <v>12</v>
      </c>
      <c r="M22" s="109"/>
      <c r="N22" s="104"/>
      <c r="O22" s="19" t="s">
        <v>12</v>
      </c>
      <c r="P22" s="109"/>
      <c r="Q22" s="104"/>
      <c r="R22" s="19" t="s">
        <v>12</v>
      </c>
      <c r="S22" s="109"/>
      <c r="U22"/>
      <c r="V22"/>
      <c r="W22"/>
    </row>
    <row r="23" spans="1:23" x14ac:dyDescent="0.2">
      <c r="A23" s="17">
        <v>22</v>
      </c>
      <c r="B23" s="18"/>
      <c r="C23" s="18"/>
      <c r="D23" s="19" t="str">
        <f>IF($G$15=$I$15,CONCATENATE("Loser Match #",$A$15),IF($G$15&lt;$I$15,$D$15,$F$15))</f>
        <v>Loser Match #14</v>
      </c>
      <c r="E23" s="19" t="s">
        <v>4</v>
      </c>
      <c r="F23" s="19" t="str">
        <f>IF($G$4=$I$4,CONCATENATE("Loser Match #",$A$4),IF($G$4&lt;$I$4,$D$4,$F$4))</f>
        <v>Loser Match #3</v>
      </c>
      <c r="G23" s="19" t="str">
        <f t="shared" si="0"/>
        <v/>
      </c>
      <c r="H23" s="19" t="s">
        <v>12</v>
      </c>
      <c r="I23" s="19" t="str">
        <f t="shared" si="1"/>
        <v/>
      </c>
      <c r="J23" s="21"/>
      <c r="K23" s="104"/>
      <c r="L23" s="19" t="s">
        <v>12</v>
      </c>
      <c r="M23" s="109"/>
      <c r="N23" s="104"/>
      <c r="O23" s="19" t="s">
        <v>12</v>
      </c>
      <c r="P23" s="109"/>
      <c r="Q23" s="104"/>
      <c r="R23" s="19" t="s">
        <v>12</v>
      </c>
      <c r="S23" s="109"/>
      <c r="U23"/>
      <c r="V23"/>
      <c r="W23"/>
    </row>
    <row r="24" spans="1:23" x14ac:dyDescent="0.2">
      <c r="A24" s="17">
        <v>23</v>
      </c>
      <c r="B24" s="18"/>
      <c r="C24" s="18"/>
      <c r="D24" s="19" t="str">
        <f>IF($G$3=$I$3,CONCATENATE("Loser Match #",$A$3),IF($G$3&lt;$I$3,$D$3,$F$3))</f>
        <v>Loser Match #2</v>
      </c>
      <c r="E24" s="19" t="s">
        <v>4</v>
      </c>
      <c r="F24" s="19" t="str">
        <f>IF($G$16=$I$16,CONCATENATE("Loser Match #",$A$16),IF($G$16&lt;$I$16,$D$16,$F$16))</f>
        <v>Loser Match #15</v>
      </c>
      <c r="G24" s="19" t="str">
        <f t="shared" si="0"/>
        <v/>
      </c>
      <c r="H24" s="19" t="s">
        <v>12</v>
      </c>
      <c r="I24" s="19" t="str">
        <f t="shared" si="1"/>
        <v/>
      </c>
      <c r="J24" s="21"/>
      <c r="K24" s="104"/>
      <c r="L24" s="19" t="s">
        <v>12</v>
      </c>
      <c r="M24" s="109"/>
      <c r="N24" s="104"/>
      <c r="O24" s="19" t="s">
        <v>12</v>
      </c>
      <c r="P24" s="109"/>
      <c r="Q24" s="104"/>
      <c r="R24" s="19" t="s">
        <v>12</v>
      </c>
      <c r="S24" s="109"/>
      <c r="U24"/>
      <c r="V24"/>
      <c r="W24"/>
    </row>
    <row r="25" spans="1:23" x14ac:dyDescent="0.2">
      <c r="A25" s="17">
        <v>24</v>
      </c>
      <c r="B25" s="18"/>
      <c r="C25" s="18"/>
      <c r="D25" s="22" t="str">
        <f>IF($G$17=$I$17,CONCATENATE("Loser Match #",$A$17),IF($G$17&lt;$I$17,$D$17,$F$17))</f>
        <v>Loser Match #16</v>
      </c>
      <c r="E25" s="19" t="s">
        <v>4</v>
      </c>
      <c r="F25" s="19" t="str">
        <f>IF($G$2=$I$2,CONCATENATE("Loser Match #",$A$2),IF($G$2&lt;$I$2,$D$2,$F$2))</f>
        <v>Loser Match #1</v>
      </c>
      <c r="G25" s="19" t="str">
        <f t="shared" si="0"/>
        <v/>
      </c>
      <c r="H25" s="19" t="s">
        <v>12</v>
      </c>
      <c r="I25" s="19" t="str">
        <f t="shared" si="1"/>
        <v/>
      </c>
      <c r="J25" s="21"/>
      <c r="K25" s="104"/>
      <c r="L25" s="19" t="s">
        <v>12</v>
      </c>
      <c r="M25" s="109"/>
      <c r="N25" s="104"/>
      <c r="O25" s="19" t="s">
        <v>12</v>
      </c>
      <c r="P25" s="109"/>
      <c r="Q25" s="104"/>
      <c r="R25" s="19" t="s">
        <v>12</v>
      </c>
      <c r="S25" s="109"/>
      <c r="U25"/>
      <c r="V25"/>
      <c r="W25"/>
    </row>
    <row r="26" spans="1:23" x14ac:dyDescent="0.2">
      <c r="A26" s="17">
        <v>25</v>
      </c>
      <c r="B26" s="18" t="s">
        <v>14</v>
      </c>
      <c r="C26" s="18"/>
      <c r="D26" s="19" t="str">
        <f>IF($G$10=$I$10,CONCATENATE("Winner Match #",$A$10),IF($G$10&gt;$I$10,$D$10,$F$10))</f>
        <v>Winner Match #9</v>
      </c>
      <c r="E26" s="19" t="s">
        <v>4</v>
      </c>
      <c r="F26" s="19" t="str">
        <f>IF($G$11=$I$11,CONCATENATE("Winner Match #",$A$11),IF($G$11&gt;$I$11,$D$11,$F$11))</f>
        <v>Winner Match #10</v>
      </c>
      <c r="G26" s="19" t="str">
        <f t="shared" si="0"/>
        <v/>
      </c>
      <c r="H26" s="19" t="s">
        <v>12</v>
      </c>
      <c r="I26" s="19" t="str">
        <f t="shared" si="1"/>
        <v/>
      </c>
      <c r="J26" s="21"/>
      <c r="K26" s="104"/>
      <c r="L26" s="19" t="s">
        <v>12</v>
      </c>
      <c r="M26" s="109"/>
      <c r="N26" s="104"/>
      <c r="O26" s="19" t="s">
        <v>12</v>
      </c>
      <c r="P26" s="109"/>
      <c r="Q26" s="104"/>
      <c r="R26" s="19" t="s">
        <v>12</v>
      </c>
      <c r="S26" s="109"/>
      <c r="U26"/>
      <c r="V26"/>
      <c r="W26"/>
    </row>
    <row r="27" spans="1:23" x14ac:dyDescent="0.2">
      <c r="A27" s="17">
        <f>SUM(A26,1)</f>
        <v>26</v>
      </c>
      <c r="B27" s="18" t="s">
        <v>14</v>
      </c>
      <c r="C27" s="18"/>
      <c r="D27" s="19" t="str">
        <f>IF($G$12=$I$12,CONCATENATE("Winner Match #",$A$12),IF($G$12&gt;$I$12,$D$12,$F$12))</f>
        <v>Winner Match #11</v>
      </c>
      <c r="E27" s="19" t="s">
        <v>4</v>
      </c>
      <c r="F27" s="19" t="str">
        <f>IF($G$13=$I$13,CONCATENATE("Winner Match #",$A$13),IF($G$13&gt;$I$13,$D$13,$F$13))</f>
        <v>Winner Match #12</v>
      </c>
      <c r="G27" s="19" t="str">
        <f t="shared" si="0"/>
        <v/>
      </c>
      <c r="H27" s="19" t="s">
        <v>12</v>
      </c>
      <c r="I27" s="19" t="str">
        <f t="shared" si="1"/>
        <v/>
      </c>
      <c r="J27" s="21"/>
      <c r="K27" s="104"/>
      <c r="L27" s="19" t="s">
        <v>12</v>
      </c>
      <c r="M27" s="109"/>
      <c r="N27" s="104"/>
      <c r="O27" s="19" t="s">
        <v>12</v>
      </c>
      <c r="P27" s="109"/>
      <c r="Q27" s="104"/>
      <c r="R27" s="19" t="s">
        <v>12</v>
      </c>
      <c r="S27" s="109"/>
      <c r="U27"/>
      <c r="V27"/>
      <c r="W27"/>
    </row>
    <row r="28" spans="1:23" x14ac:dyDescent="0.2">
      <c r="A28" s="17">
        <f>SUM(A27,1)</f>
        <v>27</v>
      </c>
      <c r="B28" s="18" t="s">
        <v>14</v>
      </c>
      <c r="C28" s="18"/>
      <c r="D28" s="19" t="str">
        <f>IF($G$14=$I$14,CONCATENATE("Winner Match #",$A$14),IF($G$14&gt;$I$14,$D$14,$F$14))</f>
        <v>Winner Match #13</v>
      </c>
      <c r="E28" s="19" t="s">
        <v>4</v>
      </c>
      <c r="F28" s="19" t="str">
        <f>IF($G$15=$I$15,CONCATENATE("Winner Match #",$A$15),IF($G$15&gt;$I$15,$D$15,$F$15))</f>
        <v>Winner Match #14</v>
      </c>
      <c r="G28" s="19" t="str">
        <f t="shared" si="0"/>
        <v/>
      </c>
      <c r="H28" s="19" t="s">
        <v>12</v>
      </c>
      <c r="I28" s="19" t="str">
        <f t="shared" si="1"/>
        <v/>
      </c>
      <c r="J28" s="21"/>
      <c r="K28" s="104"/>
      <c r="L28" s="19" t="s">
        <v>12</v>
      </c>
      <c r="M28" s="109"/>
      <c r="N28" s="104"/>
      <c r="O28" s="19" t="s">
        <v>12</v>
      </c>
      <c r="P28" s="109"/>
      <c r="Q28" s="104"/>
      <c r="R28" s="19" t="s">
        <v>12</v>
      </c>
      <c r="S28" s="109"/>
      <c r="U28"/>
      <c r="V28"/>
      <c r="W28"/>
    </row>
    <row r="29" spans="1:23" x14ac:dyDescent="0.2">
      <c r="A29" s="17">
        <f t="shared" ref="A29:A54" si="3">SUM(A28,1)</f>
        <v>28</v>
      </c>
      <c r="B29" s="18" t="s">
        <v>14</v>
      </c>
      <c r="C29" s="18"/>
      <c r="D29" s="19" t="str">
        <f>IF($G$16=$I$16,CONCATENATE("Winner Match #",$A$16),IF($G$16&gt;$I$16,$D$16,$F$16))</f>
        <v>Winner Match #15</v>
      </c>
      <c r="E29" s="19" t="s">
        <v>4</v>
      </c>
      <c r="F29" s="19" t="str">
        <f>IF($G$17=$I$17,CONCATENATE("Winner Match #",$A$17),IF($G$17&gt;$I$17,$D$17,$F$17))</f>
        <v>Winner Match #16</v>
      </c>
      <c r="G29" s="19" t="str">
        <f t="shared" si="0"/>
        <v/>
      </c>
      <c r="H29" s="19" t="s">
        <v>12</v>
      </c>
      <c r="I29" s="19" t="str">
        <f t="shared" si="1"/>
        <v/>
      </c>
      <c r="J29" s="21"/>
      <c r="K29" s="104"/>
      <c r="L29" s="19" t="s">
        <v>12</v>
      </c>
      <c r="M29" s="109"/>
      <c r="N29" s="104"/>
      <c r="O29" s="19" t="s">
        <v>12</v>
      </c>
      <c r="P29" s="109"/>
      <c r="Q29" s="104"/>
      <c r="R29" s="19" t="s">
        <v>12</v>
      </c>
      <c r="S29" s="109"/>
      <c r="U29"/>
      <c r="V29"/>
      <c r="W29"/>
    </row>
    <row r="30" spans="1:23" x14ac:dyDescent="0.2">
      <c r="A30" s="102">
        <f t="shared" si="3"/>
        <v>29</v>
      </c>
      <c r="B30" s="18">
        <v>21</v>
      </c>
      <c r="C30" s="18"/>
      <c r="D30" s="19" t="str">
        <f>IF($G$19=$I$19,CONCATENATE("Loser Match #",$A$19),IF($G$19&lt;$I$19,$D$19,$F$19))</f>
        <v>Loser Match #18</v>
      </c>
      <c r="E30" s="19" t="s">
        <v>4</v>
      </c>
      <c r="F30" s="19" t="str">
        <f>IF($G$18=$I$18,CONCATENATE("Loser Match #",$A$18),IF($G$18&lt;$I$18,$D$18,$F$18))</f>
        <v>Loser Match #17</v>
      </c>
      <c r="G30" s="19" t="str">
        <f t="shared" si="0"/>
        <v/>
      </c>
      <c r="H30" s="19" t="s">
        <v>12</v>
      </c>
      <c r="I30" s="19" t="str">
        <f t="shared" si="1"/>
        <v/>
      </c>
      <c r="J30" s="21"/>
      <c r="K30" s="104"/>
      <c r="L30" s="19" t="s">
        <v>12</v>
      </c>
      <c r="M30" s="109"/>
      <c r="N30" s="104"/>
      <c r="O30" s="19" t="s">
        <v>12</v>
      </c>
      <c r="P30" s="109"/>
      <c r="Q30" s="104"/>
      <c r="R30" s="19" t="s">
        <v>12</v>
      </c>
      <c r="S30" s="109"/>
      <c r="U30"/>
      <c r="V30"/>
      <c r="W30"/>
    </row>
    <row r="31" spans="1:23" x14ac:dyDescent="0.2">
      <c r="A31" s="102">
        <f t="shared" si="3"/>
        <v>30</v>
      </c>
      <c r="B31" s="18">
        <v>21</v>
      </c>
      <c r="C31" s="18"/>
      <c r="D31" s="19" t="str">
        <f>IF($G$21=$I$21,CONCATENATE("Loser Match #",$A$21),IF($G$21&lt;$I$21,$D$21,$F$21))</f>
        <v>Loser Match #20</v>
      </c>
      <c r="E31" s="19" t="s">
        <v>4</v>
      </c>
      <c r="F31" s="19" t="str">
        <f>IF($G$20=$I$20,CONCATENATE("Loser Match #",$A$20),IF($G$20&lt;$I$20,$D$20,$F$20))</f>
        <v>Loser Match #19</v>
      </c>
      <c r="G31" s="19" t="str">
        <f t="shared" si="0"/>
        <v/>
      </c>
      <c r="H31" s="19" t="s">
        <v>12</v>
      </c>
      <c r="I31" s="19" t="str">
        <f t="shared" si="1"/>
        <v/>
      </c>
      <c r="J31" s="21"/>
      <c r="K31" s="104"/>
      <c r="L31" s="19" t="s">
        <v>12</v>
      </c>
      <c r="M31" s="109"/>
      <c r="N31" s="104"/>
      <c r="O31" s="19" t="s">
        <v>12</v>
      </c>
      <c r="P31" s="109"/>
      <c r="Q31" s="104"/>
      <c r="R31" s="19" t="s">
        <v>12</v>
      </c>
      <c r="S31" s="109"/>
      <c r="U31"/>
      <c r="V31"/>
      <c r="W31"/>
    </row>
    <row r="32" spans="1:23" x14ac:dyDescent="0.2">
      <c r="A32" s="102">
        <f t="shared" si="3"/>
        <v>31</v>
      </c>
      <c r="B32" s="18">
        <v>21</v>
      </c>
      <c r="C32" s="18"/>
      <c r="D32" s="19" t="str">
        <f>IF($G$23=$I$23,CONCATENATE("Loser Match #",$A$23),IF($G$23&lt;$I$23,$D$23,$F$23))</f>
        <v>Loser Match #22</v>
      </c>
      <c r="E32" s="19" t="s">
        <v>4</v>
      </c>
      <c r="F32" s="19" t="str">
        <f>IF($G$22=$I$22,CONCATENATE("Loser Match #",$A$22),IF($G$22&lt;$I$22,$D$22,$F$22))</f>
        <v>Loser Match #21</v>
      </c>
      <c r="G32" s="19" t="str">
        <f t="shared" si="0"/>
        <v/>
      </c>
      <c r="H32" s="19" t="s">
        <v>12</v>
      </c>
      <c r="I32" s="19" t="str">
        <f t="shared" si="1"/>
        <v/>
      </c>
      <c r="J32" s="21"/>
      <c r="K32" s="104"/>
      <c r="L32" s="146" t="s">
        <v>12</v>
      </c>
      <c r="M32" s="109"/>
      <c r="N32" s="104"/>
      <c r="O32" s="146" t="s">
        <v>12</v>
      </c>
      <c r="P32" s="109"/>
      <c r="Q32" s="104"/>
      <c r="R32" s="19" t="s">
        <v>12</v>
      </c>
      <c r="S32" s="109"/>
      <c r="U32"/>
      <c r="V32"/>
      <c r="W32"/>
    </row>
    <row r="33" spans="1:23" x14ac:dyDescent="0.2">
      <c r="A33" s="102">
        <f t="shared" si="3"/>
        <v>32</v>
      </c>
      <c r="B33" s="18">
        <v>21</v>
      </c>
      <c r="C33" s="18"/>
      <c r="D33" s="19" t="str">
        <f>IF($G$25=$I$25,CONCATENATE("Loser Match #",$A$25),IF($G$25&lt;$I$25,$D$25,$F$25))</f>
        <v>Loser Match #24</v>
      </c>
      <c r="E33" s="19" t="s">
        <v>4</v>
      </c>
      <c r="F33" s="19" t="str">
        <f>IF($G$24=$I$24,CONCATENATE("Loser Match #",$A$24),IF($G$24&lt;$I$24,$D$24,$F$24))</f>
        <v>Loser Match #23</v>
      </c>
      <c r="G33" s="19" t="str">
        <f t="shared" si="0"/>
        <v/>
      </c>
      <c r="H33" s="19" t="s">
        <v>12</v>
      </c>
      <c r="I33" s="19" t="str">
        <f t="shared" si="1"/>
        <v/>
      </c>
      <c r="J33" s="21"/>
      <c r="K33" s="104"/>
      <c r="L33" s="146" t="s">
        <v>12</v>
      </c>
      <c r="M33" s="109"/>
      <c r="N33" s="104"/>
      <c r="O33" s="146" t="s">
        <v>12</v>
      </c>
      <c r="P33" s="109"/>
      <c r="Q33" s="104"/>
      <c r="R33" s="19" t="s">
        <v>12</v>
      </c>
      <c r="S33" s="109"/>
      <c r="U33"/>
      <c r="V33"/>
      <c r="W33"/>
    </row>
    <row r="34" spans="1:23" s="25" customFormat="1" x14ac:dyDescent="0.2">
      <c r="A34" s="17">
        <f t="shared" si="3"/>
        <v>33</v>
      </c>
      <c r="B34" s="23">
        <v>13</v>
      </c>
      <c r="C34" s="23"/>
      <c r="D34" s="22" t="str">
        <f>IF($G$25=$I$25,CONCATENATE("Winner Match #",$A$25),IF($G$25&gt;$I$25,$D$25,$F$25))</f>
        <v>Winner Match #24</v>
      </c>
      <c r="E34" s="19" t="s">
        <v>4</v>
      </c>
      <c r="F34" s="19" t="str">
        <f>IF($G$24=$I$24,CONCATENATE("Winner Match #",$A$24),IF($G$24&gt;$I$24,$D$24,$F$24))</f>
        <v>Winner Match #23</v>
      </c>
      <c r="G34" s="19" t="str">
        <f t="shared" si="0"/>
        <v/>
      </c>
      <c r="H34" s="19" t="s">
        <v>12</v>
      </c>
      <c r="I34" s="19" t="str">
        <f t="shared" si="1"/>
        <v/>
      </c>
      <c r="J34" s="24"/>
      <c r="K34" s="104"/>
      <c r="L34" s="19" t="s">
        <v>12</v>
      </c>
      <c r="M34" s="109"/>
      <c r="N34" s="104"/>
      <c r="O34" s="19" t="s">
        <v>12</v>
      </c>
      <c r="P34" s="109"/>
      <c r="Q34" s="104"/>
      <c r="R34" s="19" t="s">
        <v>12</v>
      </c>
      <c r="S34" s="109"/>
      <c r="U34" s="26"/>
      <c r="V34" s="26"/>
      <c r="W34" s="26"/>
    </row>
    <row r="35" spans="1:23" x14ac:dyDescent="0.2">
      <c r="A35" s="17">
        <f t="shared" si="3"/>
        <v>34</v>
      </c>
      <c r="B35" s="23">
        <v>13</v>
      </c>
      <c r="C35" s="18"/>
      <c r="D35" s="19" t="str">
        <f>IF($G$23=$I$23,CONCATENATE("Winner Match #",$A$23),IF($G$23&gt;$I$23,$D$23,$F$23))</f>
        <v>Winner Match #22</v>
      </c>
      <c r="E35" s="19" t="s">
        <v>4</v>
      </c>
      <c r="F35" s="19" t="str">
        <f>IF($G$22=$I$22,CONCATENATE("Winner Match #",$A$22),IF($G$22&gt;$I$22,$D$22,$F$22))</f>
        <v>Winner Match #21</v>
      </c>
      <c r="G35" s="19" t="str">
        <f t="shared" si="0"/>
        <v/>
      </c>
      <c r="H35" s="19" t="s">
        <v>12</v>
      </c>
      <c r="I35" s="19" t="str">
        <f t="shared" si="1"/>
        <v/>
      </c>
      <c r="J35" s="21"/>
      <c r="K35" s="104"/>
      <c r="L35" s="19" t="s">
        <v>12</v>
      </c>
      <c r="M35" s="109"/>
      <c r="N35" s="104"/>
      <c r="O35" s="19" t="s">
        <v>12</v>
      </c>
      <c r="P35" s="109"/>
      <c r="Q35" s="104"/>
      <c r="R35" s="19" t="s">
        <v>12</v>
      </c>
      <c r="S35" s="109"/>
      <c r="U35"/>
      <c r="V35"/>
      <c r="W35"/>
    </row>
    <row r="36" spans="1:23" x14ac:dyDescent="0.2">
      <c r="A36" s="17">
        <f t="shared" si="3"/>
        <v>35</v>
      </c>
      <c r="B36" s="23">
        <v>13</v>
      </c>
      <c r="C36" s="18"/>
      <c r="D36" s="19" t="str">
        <f>IF($G$21=$I$21,CONCATENATE("Winner Match #",$A$21),IF($G$21&gt;$I$21,$D$21,$F$21))</f>
        <v>Winner Match #20</v>
      </c>
      <c r="E36" s="19" t="s">
        <v>4</v>
      </c>
      <c r="F36" s="19" t="str">
        <f>IF($G$20=$I$20,CONCATENATE("Winner Match #",$A$20),IF($G$20&gt;$I$20,$D$20,$F$20))</f>
        <v>Winner Match #19</v>
      </c>
      <c r="G36" s="19" t="str">
        <f t="shared" si="0"/>
        <v/>
      </c>
      <c r="H36" s="19" t="s">
        <v>12</v>
      </c>
      <c r="I36" s="19" t="str">
        <f t="shared" si="1"/>
        <v/>
      </c>
      <c r="J36" s="21"/>
      <c r="K36" s="104"/>
      <c r="L36" s="19" t="s">
        <v>12</v>
      </c>
      <c r="M36" s="109"/>
      <c r="N36" s="104"/>
      <c r="O36" s="19" t="s">
        <v>12</v>
      </c>
      <c r="P36" s="109"/>
      <c r="Q36" s="104"/>
      <c r="R36" s="19" t="s">
        <v>12</v>
      </c>
      <c r="S36" s="109"/>
      <c r="U36"/>
      <c r="V36"/>
      <c r="W36"/>
    </row>
    <row r="37" spans="1:23" x14ac:dyDescent="0.2">
      <c r="A37" s="17">
        <f t="shared" si="3"/>
        <v>36</v>
      </c>
      <c r="B37" s="23">
        <v>13</v>
      </c>
      <c r="C37" s="18"/>
      <c r="D37" s="19" t="str">
        <f>IF($G$19=$I$19,CONCATENATE("Winner Match #",$A$19),IF($G$19&gt;$I$19,$D$19,$F$19))</f>
        <v>Winner Match #18</v>
      </c>
      <c r="E37" s="19" t="s">
        <v>4</v>
      </c>
      <c r="F37" s="19" t="str">
        <f>IF($G$18=$I$18,CONCATENATE("Winner Match #",$A$18),IF($G$18&gt;$I$18,$D$18,$F$18))</f>
        <v>Winner Match #17</v>
      </c>
      <c r="G37" s="19" t="str">
        <f t="shared" si="0"/>
        <v/>
      </c>
      <c r="H37" s="19" t="s">
        <v>12</v>
      </c>
      <c r="I37" s="19" t="str">
        <f t="shared" si="1"/>
        <v/>
      </c>
      <c r="J37" s="21"/>
      <c r="K37" s="104"/>
      <c r="L37" s="19" t="s">
        <v>12</v>
      </c>
      <c r="M37" s="109"/>
      <c r="N37" s="104"/>
      <c r="O37" s="19" t="s">
        <v>12</v>
      </c>
      <c r="P37" s="109"/>
      <c r="Q37" s="104"/>
      <c r="R37" s="19" t="s">
        <v>12</v>
      </c>
      <c r="S37" s="109"/>
      <c r="U37"/>
      <c r="V37"/>
      <c r="W37"/>
    </row>
    <row r="38" spans="1:23" x14ac:dyDescent="0.2">
      <c r="A38" s="17">
        <f t="shared" si="3"/>
        <v>37</v>
      </c>
      <c r="B38" s="18">
        <v>9</v>
      </c>
      <c r="C38" s="18"/>
      <c r="D38" s="19" t="str">
        <f>IF($G$34=$I$34,CONCATENATE("Winner Match #",$A$34),IF($G$34&gt;$I$34,$D$34,$F$34))</f>
        <v>Winner Match #33</v>
      </c>
      <c r="E38" s="19" t="s">
        <v>4</v>
      </c>
      <c r="F38" s="19" t="str">
        <f>IF($G$27=$I$27,CONCATENATE("Loser Match #",$A$27),IF($G$27&lt;$I$27,$D$27,$F$27))</f>
        <v>Loser Match #26</v>
      </c>
      <c r="G38" s="19" t="str">
        <f t="shared" si="0"/>
        <v/>
      </c>
      <c r="H38" s="19" t="s">
        <v>12</v>
      </c>
      <c r="I38" s="19" t="str">
        <f t="shared" si="1"/>
        <v/>
      </c>
      <c r="J38" s="21"/>
      <c r="K38" s="104"/>
      <c r="L38" s="19" t="s">
        <v>12</v>
      </c>
      <c r="M38" s="109"/>
      <c r="N38" s="104"/>
      <c r="O38" s="19" t="s">
        <v>12</v>
      </c>
      <c r="P38" s="109"/>
      <c r="Q38" s="104"/>
      <c r="R38" s="19" t="s">
        <v>12</v>
      </c>
      <c r="S38" s="109"/>
      <c r="U38"/>
      <c r="V38"/>
      <c r="W38"/>
    </row>
    <row r="39" spans="1:23" x14ac:dyDescent="0.2">
      <c r="A39" s="17">
        <f t="shared" si="3"/>
        <v>38</v>
      </c>
      <c r="B39" s="18">
        <v>9</v>
      </c>
      <c r="C39" s="18"/>
      <c r="D39" s="19" t="str">
        <f>IF($G$35=$I$35,CONCATENATE("Winner Match #",$A$35),IF($G$35&gt;$I$35,$D$35,$F$35))</f>
        <v>Winner Match #34</v>
      </c>
      <c r="E39" s="19" t="s">
        <v>4</v>
      </c>
      <c r="F39" s="19" t="str">
        <f>IF($G$26=$I$26,CONCATENATE("Loser Match #",$A$26),IF($G$26&lt;$I$26,$D$26,$F$26))</f>
        <v>Loser Match #25</v>
      </c>
      <c r="G39" s="19" t="str">
        <f t="shared" si="0"/>
        <v/>
      </c>
      <c r="H39" s="19" t="s">
        <v>12</v>
      </c>
      <c r="I39" s="19" t="str">
        <f t="shared" si="1"/>
        <v/>
      </c>
      <c r="J39" s="21"/>
      <c r="K39" s="104"/>
      <c r="L39" s="19" t="s">
        <v>12</v>
      </c>
      <c r="M39" s="109"/>
      <c r="N39" s="104"/>
      <c r="O39" s="19" t="s">
        <v>12</v>
      </c>
      <c r="P39" s="109"/>
      <c r="Q39" s="104"/>
      <c r="R39" s="19" t="s">
        <v>12</v>
      </c>
      <c r="S39" s="109"/>
      <c r="U39"/>
      <c r="V39"/>
      <c r="W39"/>
    </row>
    <row r="40" spans="1:23" x14ac:dyDescent="0.2">
      <c r="A40" s="17">
        <f t="shared" si="3"/>
        <v>39</v>
      </c>
      <c r="B40" s="18">
        <v>9</v>
      </c>
      <c r="C40" s="18"/>
      <c r="D40" s="19" t="str">
        <f>IF($G$36=$I$36,CONCATENATE("Winner Match #",$A$36),IF($G$36&gt;$I$36,$D$36,$F$36))</f>
        <v>Winner Match #35</v>
      </c>
      <c r="E40" s="19" t="s">
        <v>4</v>
      </c>
      <c r="F40" s="19" t="str">
        <f>IF($G$29=$I$29,CONCATENATE("Loser Match #",$A$29),IF($G$29&lt;$I$29,$D$29,$F$29))</f>
        <v>Loser Match #28</v>
      </c>
      <c r="G40" s="19" t="str">
        <f t="shared" si="0"/>
        <v/>
      </c>
      <c r="H40" s="19" t="s">
        <v>12</v>
      </c>
      <c r="I40" s="19" t="str">
        <f t="shared" si="1"/>
        <v/>
      </c>
      <c r="J40" s="21"/>
      <c r="K40" s="104"/>
      <c r="L40" s="19" t="s">
        <v>12</v>
      </c>
      <c r="M40" s="109"/>
      <c r="N40" s="104"/>
      <c r="O40" s="19" t="s">
        <v>12</v>
      </c>
      <c r="P40" s="109"/>
      <c r="Q40" s="104"/>
      <c r="R40" s="19" t="s">
        <v>12</v>
      </c>
      <c r="S40" s="109"/>
      <c r="U40"/>
      <c r="V40"/>
      <c r="W40"/>
    </row>
    <row r="41" spans="1:23" x14ac:dyDescent="0.2">
      <c r="A41" s="17">
        <f t="shared" si="3"/>
        <v>40</v>
      </c>
      <c r="B41" s="18">
        <v>9</v>
      </c>
      <c r="C41" s="18"/>
      <c r="D41" s="19" t="str">
        <f>IF($G$37=$I$37,CONCATENATE("Winner Match #",$A$37),IF($G$37&gt;$I$37,$D$37,$F$37))</f>
        <v>Winner Match #36</v>
      </c>
      <c r="E41" s="19" t="s">
        <v>4</v>
      </c>
      <c r="F41" s="19" t="str">
        <f>IF($G$28=$I$28,CONCATENATE("Loser Match #",$A$28),IF($G$28&lt;$I$28,$D$28,$F$28))</f>
        <v>Loser Match #27</v>
      </c>
      <c r="G41" s="19" t="str">
        <f t="shared" si="0"/>
        <v/>
      </c>
      <c r="H41" s="19" t="s">
        <v>12</v>
      </c>
      <c r="I41" s="19" t="str">
        <f t="shared" si="1"/>
        <v/>
      </c>
      <c r="J41" s="21"/>
      <c r="K41" s="104"/>
      <c r="L41" s="19" t="s">
        <v>12</v>
      </c>
      <c r="M41" s="109"/>
      <c r="N41" s="104"/>
      <c r="O41" s="19" t="s">
        <v>12</v>
      </c>
      <c r="P41" s="109"/>
      <c r="Q41" s="104"/>
      <c r="R41" s="19" t="s">
        <v>12</v>
      </c>
      <c r="S41" s="109"/>
      <c r="U41"/>
      <c r="V41"/>
      <c r="W41"/>
    </row>
    <row r="42" spans="1:23" x14ac:dyDescent="0.2">
      <c r="A42" s="17">
        <f t="shared" si="3"/>
        <v>41</v>
      </c>
      <c r="B42" s="18" t="s">
        <v>15</v>
      </c>
      <c r="C42" s="18"/>
      <c r="D42" s="19" t="str">
        <f>IF($G$26=$I$26,CONCATENATE("Winner Match #",$A$26),IF($G$26&gt;$I$26,$D$26,$F$26))</f>
        <v>Winner Match #25</v>
      </c>
      <c r="E42" s="19" t="s">
        <v>4</v>
      </c>
      <c r="F42" s="19" t="str">
        <f>IF($G$27=$I$27,CONCATENATE("Winner Match #",$A$27),IF($G$27&gt;$I$27,$D$27,$F$27))</f>
        <v>Winner Match #26</v>
      </c>
      <c r="G42" s="19" t="str">
        <f t="shared" si="0"/>
        <v/>
      </c>
      <c r="H42" s="19" t="s">
        <v>12</v>
      </c>
      <c r="I42" s="19" t="str">
        <f t="shared" si="1"/>
        <v/>
      </c>
      <c r="J42" s="21"/>
      <c r="K42" s="104"/>
      <c r="L42" s="19" t="s">
        <v>12</v>
      </c>
      <c r="M42" s="109"/>
      <c r="N42" s="104"/>
      <c r="O42" s="19" t="s">
        <v>12</v>
      </c>
      <c r="P42" s="109"/>
      <c r="Q42" s="104"/>
      <c r="R42" s="19" t="s">
        <v>12</v>
      </c>
      <c r="S42" s="109"/>
      <c r="U42"/>
      <c r="V42"/>
      <c r="W42"/>
    </row>
    <row r="43" spans="1:23" x14ac:dyDescent="0.2">
      <c r="A43" s="17">
        <f t="shared" si="3"/>
        <v>42</v>
      </c>
      <c r="B43" s="18" t="s">
        <v>15</v>
      </c>
      <c r="C43" s="18"/>
      <c r="D43" s="19" t="str">
        <f>IF($G$28=$I$28,CONCATENATE("Winner Match #",$A$28),IF($G$28&gt;$I$28,$D$28,$F$28))</f>
        <v>Winner Match #27</v>
      </c>
      <c r="E43" s="19" t="s">
        <v>4</v>
      </c>
      <c r="F43" s="19" t="str">
        <f>IF($G$29=$I$29,CONCATENATE("Winner Match #",$A$29),IF($G$29&gt;$I$29,$D$29,$F$29))</f>
        <v>Winner Match #28</v>
      </c>
      <c r="G43" s="19" t="str">
        <f t="shared" si="0"/>
        <v/>
      </c>
      <c r="H43" s="19" t="s">
        <v>12</v>
      </c>
      <c r="I43" s="19" t="str">
        <f t="shared" si="1"/>
        <v/>
      </c>
      <c r="J43" s="21"/>
      <c r="K43" s="104"/>
      <c r="L43" s="19" t="s">
        <v>12</v>
      </c>
      <c r="M43" s="109"/>
      <c r="N43" s="104"/>
      <c r="O43" s="19" t="s">
        <v>12</v>
      </c>
      <c r="P43" s="109"/>
      <c r="Q43" s="104"/>
      <c r="R43" s="19" t="s">
        <v>12</v>
      </c>
      <c r="S43" s="109"/>
      <c r="U43"/>
      <c r="V43"/>
      <c r="W43"/>
    </row>
    <row r="44" spans="1:23" x14ac:dyDescent="0.2">
      <c r="A44" s="102">
        <f t="shared" si="3"/>
        <v>43</v>
      </c>
      <c r="B44" s="18">
        <v>19</v>
      </c>
      <c r="C44" s="18"/>
      <c r="D44" s="19" t="str">
        <f>IF($G$30=$I$30,CONCATENATE("Winner Match #",$A$30),IF($G$30&gt;$I$30,$D$30,$F$30))</f>
        <v>Winner Match #29</v>
      </c>
      <c r="E44" s="19" t="s">
        <v>4</v>
      </c>
      <c r="F44" s="19" t="str">
        <f>IF($G$31=$I$31,CONCATENATE("Winner Match #",$A$31),IF($G$31&gt;$I$31,$D$31,$F$31))</f>
        <v>Winner Match #30</v>
      </c>
      <c r="G44" s="19" t="str">
        <f t="shared" si="0"/>
        <v/>
      </c>
      <c r="H44" s="19" t="s">
        <v>12</v>
      </c>
      <c r="I44" s="19" t="str">
        <f t="shared" si="1"/>
        <v/>
      </c>
      <c r="J44" s="21"/>
      <c r="K44" s="104"/>
      <c r="L44" s="19" t="s">
        <v>12</v>
      </c>
      <c r="M44" s="109"/>
      <c r="N44" s="104"/>
      <c r="O44" s="19" t="s">
        <v>12</v>
      </c>
      <c r="P44" s="109"/>
      <c r="Q44" s="104"/>
      <c r="R44" s="19" t="s">
        <v>12</v>
      </c>
      <c r="S44" s="109"/>
      <c r="U44"/>
      <c r="V44"/>
      <c r="W44"/>
    </row>
    <row r="45" spans="1:23" x14ac:dyDescent="0.2">
      <c r="A45" s="102">
        <f t="shared" si="3"/>
        <v>44</v>
      </c>
      <c r="B45" s="18">
        <v>19</v>
      </c>
      <c r="C45" s="18"/>
      <c r="D45" s="19" t="str">
        <f>IF($G$32=$I$32,CONCATENATE("Winner Match #",$A$32),IF($G$32&gt;$I$32,$D$32,$F$32))</f>
        <v>Winner Match #31</v>
      </c>
      <c r="E45" s="19" t="s">
        <v>4</v>
      </c>
      <c r="F45" s="19" t="str">
        <f>IF($G$33=$I$33,CONCATENATE("Winner Match #",$A$33),IF($G$33&gt;$I$33,$D$33,$F$33))</f>
        <v>Winner Match #32</v>
      </c>
      <c r="G45" s="19" t="str">
        <f t="shared" si="0"/>
        <v/>
      </c>
      <c r="H45" s="19" t="s">
        <v>12</v>
      </c>
      <c r="I45" s="19" t="str">
        <f t="shared" si="1"/>
        <v/>
      </c>
      <c r="J45" s="21"/>
      <c r="K45" s="104"/>
      <c r="L45" s="19" t="s">
        <v>12</v>
      </c>
      <c r="M45" s="109"/>
      <c r="N45" s="104"/>
      <c r="O45" s="19" t="s">
        <v>12</v>
      </c>
      <c r="P45" s="109"/>
      <c r="Q45" s="104"/>
      <c r="R45" s="19" t="s">
        <v>12</v>
      </c>
      <c r="S45" s="109"/>
      <c r="U45"/>
      <c r="V45"/>
      <c r="W45"/>
    </row>
    <row r="46" spans="1:23" x14ac:dyDescent="0.2">
      <c r="A46" s="17">
        <f t="shared" si="3"/>
        <v>45</v>
      </c>
      <c r="B46" s="18">
        <v>7</v>
      </c>
      <c r="C46" s="18"/>
      <c r="D46" s="19" t="str">
        <f>IF($G$38=$I$38,CONCATENATE("Winner Match #",$A$38),IF($G$38&gt;$I$38,$D$38,$F$38))</f>
        <v>Winner Match #37</v>
      </c>
      <c r="E46" s="19" t="s">
        <v>4</v>
      </c>
      <c r="F46" s="19" t="str">
        <f>IF($G$39=$I$39,CONCATENATE("Winner Match #",$A$39),IF($G$39&gt;$I$39,$D$39,$F$39))</f>
        <v>Winner Match #38</v>
      </c>
      <c r="G46" s="19" t="str">
        <f t="shared" si="0"/>
        <v/>
      </c>
      <c r="H46" s="19" t="s">
        <v>12</v>
      </c>
      <c r="I46" s="19" t="str">
        <f t="shared" si="1"/>
        <v/>
      </c>
      <c r="J46" s="21"/>
      <c r="K46" s="104"/>
      <c r="L46" s="19" t="s">
        <v>12</v>
      </c>
      <c r="M46" s="109"/>
      <c r="N46" s="104"/>
      <c r="O46" s="19" t="s">
        <v>12</v>
      </c>
      <c r="P46" s="109"/>
      <c r="Q46" s="104"/>
      <c r="R46" s="19" t="s">
        <v>12</v>
      </c>
      <c r="S46" s="109"/>
      <c r="U46"/>
      <c r="V46"/>
      <c r="W46"/>
    </row>
    <row r="47" spans="1:23" x14ac:dyDescent="0.2">
      <c r="A47" s="17">
        <f t="shared" si="3"/>
        <v>46</v>
      </c>
      <c r="B47" s="18">
        <v>7</v>
      </c>
      <c r="C47" s="18"/>
      <c r="D47" s="19" t="str">
        <f>IF($G$40=$I$40,CONCATENATE("Winner Match #",$A$40),IF($G$40&gt;$I$40,$D$40,$F$40))</f>
        <v>Winner Match #39</v>
      </c>
      <c r="E47" s="19" t="s">
        <v>4</v>
      </c>
      <c r="F47" s="19" t="str">
        <f>IF($G$41=$I$41,CONCATENATE("Winner Match #",$A$41),IF($G$41&gt;$I$41,$D$41,$F$41))</f>
        <v>Winner Match #40</v>
      </c>
      <c r="G47" s="19" t="str">
        <f t="shared" si="0"/>
        <v/>
      </c>
      <c r="H47" s="19" t="s">
        <v>12</v>
      </c>
      <c r="I47" s="19" t="str">
        <f t="shared" si="1"/>
        <v/>
      </c>
      <c r="J47" s="21"/>
      <c r="K47" s="104"/>
      <c r="L47" s="19" t="s">
        <v>12</v>
      </c>
      <c r="M47" s="109"/>
      <c r="N47" s="104"/>
      <c r="O47" s="19" t="s">
        <v>12</v>
      </c>
      <c r="P47" s="109"/>
      <c r="Q47" s="104"/>
      <c r="R47" s="19" t="s">
        <v>12</v>
      </c>
      <c r="S47" s="109"/>
      <c r="U47"/>
      <c r="V47"/>
      <c r="W47"/>
    </row>
    <row r="48" spans="1:23" x14ac:dyDescent="0.2">
      <c r="A48" s="17">
        <f t="shared" si="3"/>
        <v>47</v>
      </c>
      <c r="B48" s="18">
        <v>5</v>
      </c>
      <c r="C48" s="18"/>
      <c r="D48" s="19" t="str">
        <f>IF($G$46=$I$46,CONCATENATE("Winner Match #",$A$46),IF($G$46&gt;$I$46,$D$46,$F$46))</f>
        <v>Winner Match #45</v>
      </c>
      <c r="E48" s="19" t="s">
        <v>4</v>
      </c>
      <c r="F48" s="19" t="str">
        <f>IF($G$43=$I$43,CONCATENATE("Loser Match #",$A$43),IF($G$43&lt;$I$43,$D$43,$F$43))</f>
        <v>Loser Match #42</v>
      </c>
      <c r="G48" s="19" t="str">
        <f t="shared" si="0"/>
        <v/>
      </c>
      <c r="H48" s="19" t="s">
        <v>12</v>
      </c>
      <c r="I48" s="19" t="str">
        <f t="shared" si="1"/>
        <v/>
      </c>
      <c r="J48" s="21"/>
      <c r="K48" s="104"/>
      <c r="L48" s="19" t="s">
        <v>12</v>
      </c>
      <c r="M48" s="109"/>
      <c r="N48" s="104"/>
      <c r="O48" s="19" t="s">
        <v>12</v>
      </c>
      <c r="P48" s="109"/>
      <c r="Q48" s="104"/>
      <c r="R48" s="19" t="s">
        <v>12</v>
      </c>
      <c r="S48" s="109"/>
      <c r="U48"/>
      <c r="V48"/>
      <c r="W48"/>
    </row>
    <row r="49" spans="1:23" ht="15.75" thickBot="1" x14ac:dyDescent="0.25">
      <c r="A49" s="126">
        <f t="shared" si="3"/>
        <v>48</v>
      </c>
      <c r="B49" s="127">
        <v>5</v>
      </c>
      <c r="C49" s="127"/>
      <c r="D49" s="30" t="str">
        <f>IF($G$47=$I$47,CONCATENATE("Winner Match #",$A$47),IF($G$47&gt;$I$47,$D$47,$F$47))</f>
        <v>Winner Match #46</v>
      </c>
      <c r="E49" s="30" t="s">
        <v>4</v>
      </c>
      <c r="F49" s="30" t="str">
        <f>IF($G$42=$I$42,CONCATENATE("Loser Match #",$A$42),IF($G$42&lt;$I$42,$D$42,$F$42))</f>
        <v>Loser Match #41</v>
      </c>
      <c r="G49" s="30" t="str">
        <f t="shared" si="0"/>
        <v/>
      </c>
      <c r="H49" s="30" t="s">
        <v>12</v>
      </c>
      <c r="I49" s="30" t="str">
        <f t="shared" si="1"/>
        <v/>
      </c>
      <c r="J49" s="128"/>
      <c r="K49" s="107"/>
      <c r="L49" s="30" t="s">
        <v>12</v>
      </c>
      <c r="M49" s="112"/>
      <c r="N49" s="107"/>
      <c r="O49" s="30" t="s">
        <v>12</v>
      </c>
      <c r="P49" s="112"/>
      <c r="Q49" s="107"/>
      <c r="R49" s="30" t="s">
        <v>12</v>
      </c>
      <c r="S49" s="112"/>
      <c r="U49"/>
      <c r="V49"/>
      <c r="W49"/>
    </row>
    <row r="50" spans="1:23" x14ac:dyDescent="0.2">
      <c r="A50" s="28">
        <f t="shared" si="3"/>
        <v>49</v>
      </c>
      <c r="B50" s="29" t="s">
        <v>16</v>
      </c>
      <c r="C50" s="29"/>
      <c r="D50" s="29" t="str">
        <f>IF($G$42=$I$42,CONCATENATE("Winner Match #",$A$42),IF($G$42&gt;$I$42,$D$42,$F$42))</f>
        <v>Winner Match #41</v>
      </c>
      <c r="E50" s="29" t="s">
        <v>4</v>
      </c>
      <c r="F50" s="29" t="str">
        <f>IF($G$48=$I$48,CONCATENATE("Winner Match #",$A$48),IF($G$48&gt;$I$48,$D$48,$F$48))</f>
        <v>Winner Match #47</v>
      </c>
      <c r="G50" s="29" t="str">
        <f t="shared" si="0"/>
        <v/>
      </c>
      <c r="H50" s="29" t="s">
        <v>12</v>
      </c>
      <c r="I50" s="29" t="str">
        <f t="shared" si="1"/>
        <v/>
      </c>
      <c r="J50" s="133"/>
      <c r="K50" s="141"/>
      <c r="L50" s="29" t="s">
        <v>12</v>
      </c>
      <c r="M50" s="110"/>
      <c r="N50" s="105"/>
      <c r="O50" s="29" t="s">
        <v>12</v>
      </c>
      <c r="P50" s="110"/>
      <c r="Q50" s="137"/>
      <c r="R50" s="29" t="s">
        <v>12</v>
      </c>
      <c r="S50" s="110"/>
      <c r="U50"/>
      <c r="V50"/>
      <c r="W50"/>
    </row>
    <row r="51" spans="1:23" ht="15.75" thickBot="1" x14ac:dyDescent="0.25">
      <c r="A51" s="132">
        <f t="shared" si="3"/>
        <v>50</v>
      </c>
      <c r="B51" s="27" t="s">
        <v>16</v>
      </c>
      <c r="C51" s="27"/>
      <c r="D51" s="27" t="str">
        <f>IF($G$43=$I$43,CONCATENATE("Winner Match #",$A$43),IF($G$43&gt;$I$43,$D$43,$F$43))</f>
        <v>Winner Match #42</v>
      </c>
      <c r="E51" s="27" t="s">
        <v>4</v>
      </c>
      <c r="F51" s="27" t="str">
        <f>IF($G$49=$I$49,CONCATENATE("Winner Match #",$A$49),IF($G$49&gt;$I$49,$D$49,$F$49))</f>
        <v>Winner Match #48</v>
      </c>
      <c r="G51" s="27" t="str">
        <f t="shared" si="0"/>
        <v/>
      </c>
      <c r="H51" s="27" t="s">
        <v>12</v>
      </c>
      <c r="I51" s="27" t="str">
        <f t="shared" si="1"/>
        <v/>
      </c>
      <c r="J51" s="134"/>
      <c r="K51" s="142"/>
      <c r="L51" s="27" t="s">
        <v>12</v>
      </c>
      <c r="M51" s="111"/>
      <c r="N51" s="106"/>
      <c r="O51" s="27" t="s">
        <v>12</v>
      </c>
      <c r="P51" s="111"/>
      <c r="Q51" s="138"/>
      <c r="R51" s="27" t="s">
        <v>12</v>
      </c>
      <c r="S51" s="111"/>
      <c r="U51"/>
      <c r="V51"/>
      <c r="W51"/>
    </row>
    <row r="52" spans="1:23" ht="15.75" thickBot="1" x14ac:dyDescent="0.25">
      <c r="A52" s="129">
        <f t="shared" si="3"/>
        <v>51</v>
      </c>
      <c r="B52" s="130" t="s">
        <v>36</v>
      </c>
      <c r="C52" s="130"/>
      <c r="D52" s="130" t="str">
        <f>IF($G$44=$I$44,CONCATENATE("Winner Match #",$A$44),IF($G$44&gt;$I$44,$D$44,$F$44))</f>
        <v>Winner Match #43</v>
      </c>
      <c r="E52" s="130" t="s">
        <v>4</v>
      </c>
      <c r="F52" s="130" t="str">
        <f>IF($G$45=$I$45,CONCATENATE("Winner Match #",$A$45),IF($G$45&gt;$I$45,$D$45,$F$45))</f>
        <v>Winner Match #44</v>
      </c>
      <c r="G52" s="130" t="str">
        <f t="shared" si="0"/>
        <v/>
      </c>
      <c r="H52" s="130" t="s">
        <v>12</v>
      </c>
      <c r="I52" s="130" t="str">
        <f t="shared" si="1"/>
        <v/>
      </c>
      <c r="J52" s="135"/>
      <c r="K52" s="143"/>
      <c r="L52" s="130" t="s">
        <v>12</v>
      </c>
      <c r="M52" s="131"/>
      <c r="N52" s="145"/>
      <c r="O52" s="130" t="s">
        <v>12</v>
      </c>
      <c r="P52" s="131"/>
      <c r="Q52" s="139"/>
      <c r="R52" s="130" t="s">
        <v>12</v>
      </c>
      <c r="S52" s="131"/>
      <c r="U52"/>
      <c r="V52"/>
      <c r="W52"/>
    </row>
    <row r="53" spans="1:23" x14ac:dyDescent="0.2">
      <c r="A53" s="28">
        <f t="shared" si="3"/>
        <v>52</v>
      </c>
      <c r="B53" s="125" t="s">
        <v>17</v>
      </c>
      <c r="C53" s="29"/>
      <c r="D53" s="29" t="str">
        <f>IF($G$50=$I$50,CONCATENATE("Loser Match #",$A$50),IF($G$50&lt;$I$50,$D$50,$F$50))</f>
        <v>Loser Match #49</v>
      </c>
      <c r="E53" s="29" t="s">
        <v>4</v>
      </c>
      <c r="F53" s="29" t="str">
        <f>IF($G$51=$I$51,CONCATENATE("Loser Match #",$A$51),IF($G$51&lt;$I$51,$D$51,$F$51))</f>
        <v>Loser Match #50</v>
      </c>
      <c r="G53" s="29" t="str">
        <f t="shared" si="0"/>
        <v/>
      </c>
      <c r="H53" s="29" t="s">
        <v>12</v>
      </c>
      <c r="I53" s="29" t="str">
        <f t="shared" si="1"/>
        <v/>
      </c>
      <c r="J53" s="133"/>
      <c r="K53" s="141"/>
      <c r="L53" s="29" t="s">
        <v>12</v>
      </c>
      <c r="M53" s="110"/>
      <c r="N53" s="105"/>
      <c r="O53" s="29" t="s">
        <v>12</v>
      </c>
      <c r="P53" s="110"/>
      <c r="Q53" s="137"/>
      <c r="R53" s="29" t="s">
        <v>12</v>
      </c>
      <c r="S53" s="110"/>
      <c r="U53"/>
      <c r="V53"/>
      <c r="W53"/>
    </row>
    <row r="54" spans="1:23" ht="15.75" thickBot="1" x14ac:dyDescent="0.25">
      <c r="A54" s="121">
        <f t="shared" si="3"/>
        <v>53</v>
      </c>
      <c r="B54" s="122" t="s">
        <v>18</v>
      </c>
      <c r="C54" s="122"/>
      <c r="D54" s="122" t="str">
        <f>IF($G$50=$I$50,CONCATENATE("Winner Match #",$A$50),IF($G$50&gt;$I$50,$D$50,$F$50))</f>
        <v>Winner Match #49</v>
      </c>
      <c r="E54" s="122" t="s">
        <v>4</v>
      </c>
      <c r="F54" s="122" t="str">
        <f>IF($G$51=$I$51,CONCATENATE("Winner Match #",$A$51),IF($G$51&gt;$I$51,$D$51,$F$51))</f>
        <v>Winner Match #50</v>
      </c>
      <c r="G54" s="122" t="str">
        <f t="shared" si="0"/>
        <v/>
      </c>
      <c r="H54" s="122" t="s">
        <v>12</v>
      </c>
      <c r="I54" s="122" t="str">
        <f t="shared" si="1"/>
        <v/>
      </c>
      <c r="J54" s="136"/>
      <c r="K54" s="144"/>
      <c r="L54" s="122" t="s">
        <v>12</v>
      </c>
      <c r="M54" s="124"/>
      <c r="N54" s="123"/>
      <c r="O54" s="122" t="s">
        <v>12</v>
      </c>
      <c r="P54" s="124"/>
      <c r="Q54" s="140"/>
      <c r="R54" s="122" t="s">
        <v>12</v>
      </c>
      <c r="S54" s="124"/>
    </row>
    <row r="55" spans="1:23" ht="15.75" thickTop="1" x14ac:dyDescent="0.2"/>
  </sheetData>
  <phoneticPr fontId="0" type="noConversion"/>
  <printOptions horizontalCentered="1"/>
  <pageMargins left="0.59" right="0.6" top="1.17" bottom="0.39370078740157483" header="0.51181102362204722" footer="0.39"/>
  <pageSetup paperSize="9" orientation="portrait" horizontalDpi="4294967292" verticalDpi="4294967292" r:id="rId1"/>
  <headerFooter alignWithMargins="0">
    <oddHeader>&amp;C&amp;"Arial,Fett"&amp;14 24 Teams</oddHeader>
  </headerFooter>
  <ignoredErrors>
    <ignoredError sqref="D25 D34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P65"/>
  <sheetViews>
    <sheetView topLeftCell="D31" workbookViewId="0">
      <selection activeCell="M8" sqref="M8"/>
    </sheetView>
  </sheetViews>
  <sheetFormatPr baseColWidth="10" defaultColWidth="9.140625" defaultRowHeight="9" x14ac:dyDescent="0.2"/>
  <cols>
    <col min="1" max="1" width="11.7109375" style="78" customWidth="1"/>
    <col min="2" max="5" width="11.7109375" style="34" customWidth="1"/>
    <col min="6" max="6" width="8.5703125" style="34" customWidth="1"/>
    <col min="7" max="11" width="11.7109375" style="34" customWidth="1"/>
    <col min="12" max="12" width="11.7109375" style="35" customWidth="1"/>
    <col min="13" max="14" width="11.7109375" style="34" customWidth="1"/>
    <col min="15" max="15" width="11.85546875" style="34" customWidth="1"/>
    <col min="16" max="16" width="13.140625" style="34" customWidth="1"/>
    <col min="17" max="16384" width="9.140625" style="34"/>
  </cols>
  <sheetData>
    <row r="1" spans="1:16" ht="9" customHeight="1" x14ac:dyDescent="0.2">
      <c r="A1"/>
      <c r="B1" s="32" t="str">
        <f>CONCATENATE(Resultate!$D$10," ")</f>
        <v xml:space="preserve">Seed #1 </v>
      </c>
      <c r="C1" s="33"/>
      <c r="D1" s="33"/>
      <c r="E1" s="33"/>
      <c r="M1" s="120" t="s">
        <v>32</v>
      </c>
      <c r="N1" s="120" t="s">
        <v>33</v>
      </c>
      <c r="O1" s="120" t="s">
        <v>35</v>
      </c>
      <c r="P1" s="120" t="s">
        <v>34</v>
      </c>
    </row>
    <row r="2" spans="1:16" ht="9" customHeight="1" x14ac:dyDescent="0.2">
      <c r="A2"/>
      <c r="B2" s="36"/>
      <c r="C2" s="33"/>
      <c r="D2" s="33"/>
      <c r="E2" s="33"/>
      <c r="L2" s="37" t="str">
        <f>CONCATENATE(Resultate!$D$25," ")</f>
        <v xml:space="preserve">Loser Match #16 </v>
      </c>
      <c r="M2" s="113"/>
      <c r="N2" s="113"/>
      <c r="O2" s="113"/>
      <c r="P2" s="113"/>
    </row>
    <row r="3" spans="1:16" ht="9" customHeight="1" x14ac:dyDescent="0.2">
      <c r="A3" s="32" t="str">
        <f>CONCATENATE(Resultate!$F$2," ")</f>
        <v xml:space="preserve">Seed #17 </v>
      </c>
      <c r="B3" s="38" t="str">
        <f>CONCATENATE("",Resultate!$A$10,"")</f>
        <v>9</v>
      </c>
      <c r="C3" s="39" t="str">
        <f>CONCATENATE(Resultate!$D$26," ")</f>
        <v xml:space="preserve">Winner Match #9 </v>
      </c>
      <c r="D3" s="33"/>
      <c r="E3" s="33"/>
      <c r="L3" s="47"/>
      <c r="M3" s="113"/>
      <c r="N3" s="113"/>
      <c r="O3" s="113"/>
      <c r="P3" s="113"/>
    </row>
    <row r="4" spans="1:16" ht="9" customHeight="1" x14ac:dyDescent="0.2">
      <c r="A4" s="41" t="str">
        <f>CONCATENATE("(",Resultate!$I$2," : ",Resultate!$G$2,")")</f>
        <v>( : )</v>
      </c>
      <c r="B4" s="42" t="str">
        <f>CONCATENATE("(",Resultate!$G$10," : ",Resultate!$I$10,")")</f>
        <v>( : )</v>
      </c>
      <c r="C4" s="36"/>
      <c r="D4" s="33"/>
      <c r="E4" s="33"/>
      <c r="K4" s="43" t="str">
        <f>CONCATENATE(Resultate!$D$34," ")</f>
        <v xml:space="preserve">Winner Match #24 </v>
      </c>
      <c r="L4" s="100" t="str">
        <f>CONCATENATE("",Resultate!$A$25,"")</f>
        <v>24</v>
      </c>
      <c r="M4" s="114" t="str">
        <f>CONCATENATE(Resultate!$D$33," ")</f>
        <v xml:space="preserve">Loser Match #24 </v>
      </c>
      <c r="N4" s="113"/>
      <c r="O4" s="113"/>
      <c r="P4" s="113"/>
    </row>
    <row r="5" spans="1:16" ht="9" customHeight="1" x14ac:dyDescent="0.2">
      <c r="A5" s="38" t="str">
        <f>CONCATENATE("",Resultate!$A$2,"")</f>
        <v>1</v>
      </c>
      <c r="B5" s="45" t="str">
        <f>CONCATENATE(Resultate!$F$10," ")</f>
        <v xml:space="preserve">Winner Match #1 </v>
      </c>
      <c r="C5" s="46"/>
      <c r="D5" s="33"/>
      <c r="E5" s="33"/>
      <c r="K5" s="47"/>
      <c r="L5" s="101" t="str">
        <f>CONCATENATE("(",Resultate!$G$25," : ",Resultate!$I$25,")")</f>
        <v>( : )</v>
      </c>
      <c r="M5" s="115"/>
      <c r="N5" s="113"/>
      <c r="O5" s="113"/>
      <c r="P5" s="113"/>
    </row>
    <row r="6" spans="1:16" ht="9" customHeight="1" x14ac:dyDescent="0.2">
      <c r="A6" s="45" t="str">
        <f>CONCATENATE(Resultate!$D$2," ")</f>
        <v xml:space="preserve">Seed #16 </v>
      </c>
      <c r="B6" s="49"/>
      <c r="C6" s="46"/>
      <c r="D6" s="33"/>
      <c r="E6" s="33"/>
      <c r="K6" s="50"/>
      <c r="L6" s="58" t="str">
        <f>CONCATENATE(Resultate!$F$25," ")</f>
        <v xml:space="preserve">Loser Match #1 </v>
      </c>
      <c r="M6" s="116"/>
      <c r="N6" s="113"/>
      <c r="O6" s="113"/>
      <c r="P6" s="113"/>
    </row>
    <row r="7" spans="1:16" ht="9" customHeight="1" x14ac:dyDescent="0.2">
      <c r="A7" s="37"/>
      <c r="B7" s="52"/>
      <c r="C7" s="38" t="str">
        <f>CONCATENATE("",Resultate!$A$26,"")</f>
        <v>25</v>
      </c>
      <c r="D7" s="39" t="str">
        <f>CONCATENATE(Resultate!$D$42," ")</f>
        <v xml:space="preserve">Winner Match #25 </v>
      </c>
      <c r="E7" s="33"/>
      <c r="K7" s="50"/>
      <c r="L7" s="49"/>
      <c r="M7" s="116"/>
      <c r="N7" s="113"/>
      <c r="O7" s="113"/>
      <c r="P7" s="113"/>
    </row>
    <row r="8" spans="1:16" ht="9" customHeight="1" x14ac:dyDescent="0.2">
      <c r="A8" s="32" t="str">
        <f>CONCATENATE(Resultate!$D$3," ")</f>
        <v xml:space="preserve">Seed #9 </v>
      </c>
      <c r="B8" s="52"/>
      <c r="C8" s="46"/>
      <c r="D8" s="36"/>
      <c r="E8" s="33"/>
      <c r="J8" s="43" t="str">
        <f>CONCATENATE(Resultate!$D$38," ")</f>
        <v xml:space="preserve">Winner Match #33 </v>
      </c>
      <c r="K8" s="44" t="str">
        <f>CONCATENATE("",Resultate!$A$34,"")</f>
        <v>33</v>
      </c>
      <c r="M8" s="38" t="str">
        <f>CONCATENATE("",Resultate!$A$33,"")</f>
        <v>32</v>
      </c>
      <c r="N8" s="117" t="str">
        <f>CONCATENATE(Resultate!$F$45," ")</f>
        <v xml:space="preserve">Winner Match #32 </v>
      </c>
      <c r="O8" s="113"/>
      <c r="P8" s="113"/>
    </row>
    <row r="9" spans="1:16" ht="9" customHeight="1" x14ac:dyDescent="0.2">
      <c r="A9" s="41" t="str">
        <f>CONCATENATE("(",Resultate!$G$3," : ",Resultate!$I$3,")")</f>
        <v>( : )</v>
      </c>
      <c r="B9" s="53" t="str">
        <f>CONCATENATE(Resultate!$D$11," ")</f>
        <v xml:space="preserve">Winner Match #2 </v>
      </c>
      <c r="C9" s="42" t="str">
        <f>CONCATENATE("(",Resultate!$G$26," : ",Resultate!$I$26,")")</f>
        <v>( : )</v>
      </c>
      <c r="D9" s="46"/>
      <c r="E9" s="33"/>
      <c r="J9" s="47"/>
      <c r="K9" s="50"/>
      <c r="M9" s="116" t="str">
        <f>CONCATENATE("(",Resultate!$G$33," : ",Resultate!$I$33,")")</f>
        <v>( : )</v>
      </c>
      <c r="N9" s="115"/>
      <c r="O9" s="113"/>
      <c r="P9" s="113"/>
    </row>
    <row r="10" spans="1:16" ht="9" customHeight="1" x14ac:dyDescent="0.2">
      <c r="A10" s="38" t="str">
        <f>CONCATENATE("",Resultate!$A$3,"")</f>
        <v>2</v>
      </c>
      <c r="B10" s="36"/>
      <c r="C10" s="46"/>
      <c r="D10" s="46"/>
      <c r="E10" s="33"/>
      <c r="H10" s="54" t="str">
        <f>CONCATENATE(Resultate!$F$48," ")</f>
        <v xml:space="preserve">Loser Match #42 </v>
      </c>
      <c r="J10" s="50"/>
      <c r="K10" s="48" t="str">
        <f>CONCATENATE("(",Resultate!$G$34," : ",Resultate!$I$34,")")</f>
        <v>( : )</v>
      </c>
      <c r="L10" s="37" t="str">
        <f>CONCATENATE(Resultate!$D$24," ")</f>
        <v xml:space="preserve">Loser Match #2 </v>
      </c>
      <c r="M10" s="116"/>
      <c r="N10" s="116"/>
      <c r="O10" s="113"/>
      <c r="P10" s="113"/>
    </row>
    <row r="11" spans="1:16" ht="9" customHeight="1" x14ac:dyDescent="0.2">
      <c r="A11" s="45" t="str">
        <f>CONCATENATE(Resultate!$F$3," ")</f>
        <v xml:space="preserve">Seed #24 </v>
      </c>
      <c r="B11" s="38" t="str">
        <f>CONCATENATE("",Resultate!$A$11,"")</f>
        <v>10</v>
      </c>
      <c r="C11" s="55" t="str">
        <f>CONCATENATE(Resultate!$F$26," ")</f>
        <v xml:space="preserve">Winner Match #10 </v>
      </c>
      <c r="D11" s="46"/>
      <c r="E11" s="33"/>
      <c r="H11" s="40"/>
      <c r="J11" s="56"/>
      <c r="K11" s="50"/>
      <c r="L11" s="47"/>
      <c r="M11" s="116"/>
      <c r="N11" s="116"/>
      <c r="O11" s="113"/>
      <c r="P11" s="113"/>
    </row>
    <row r="12" spans="1:16" ht="9" customHeight="1" x14ac:dyDescent="0.2">
      <c r="A12" s="37"/>
      <c r="B12" s="42" t="str">
        <f>CONCATENATE("(",Resultate!$G$11," : ",Resultate!$I$11,")")</f>
        <v>( : )</v>
      </c>
      <c r="C12" s="49"/>
      <c r="D12" s="46"/>
      <c r="E12" s="33"/>
      <c r="F12" s="57" t="s">
        <v>19</v>
      </c>
      <c r="H12" s="50"/>
      <c r="I12" s="43" t="str">
        <f>CONCATENATE(Resultate!$D$46," ")</f>
        <v xml:space="preserve">Winner Match #37 </v>
      </c>
      <c r="J12" s="44" t="str">
        <f>CONCATENATE("",Resultate!$A$38,"")</f>
        <v>37</v>
      </c>
      <c r="K12" s="58" t="str">
        <f>CONCATENATE(Resultate!$F$34," ")</f>
        <v xml:space="preserve">Winner Match #23 </v>
      </c>
      <c r="L12" s="100" t="str">
        <f>CONCATENATE("",Resultate!$A$24,"")</f>
        <v>23</v>
      </c>
      <c r="M12" s="118" t="str">
        <f>CONCATENATE(Resultate!$F$33," ")</f>
        <v xml:space="preserve">Loser Match #23 </v>
      </c>
      <c r="N12" s="116"/>
      <c r="O12" s="113"/>
      <c r="P12" s="113"/>
    </row>
    <row r="13" spans="1:16" ht="9" customHeight="1" x14ac:dyDescent="0.2">
      <c r="A13"/>
      <c r="B13" s="45" t="str">
        <f>CONCATENATE(Resultate!$F$11," ")</f>
        <v xml:space="preserve">Seed #8 </v>
      </c>
      <c r="C13" s="33"/>
      <c r="D13" s="46"/>
      <c r="E13" s="33"/>
      <c r="F13" s="59"/>
      <c r="H13" s="50"/>
      <c r="I13" s="47"/>
      <c r="J13" s="50"/>
      <c r="K13" s="36"/>
      <c r="L13" s="101" t="str">
        <f>CONCATENATE("(",Resultate!$G$24," : ",Resultate!$I$24,")")</f>
        <v>( : )</v>
      </c>
      <c r="M13" s="113"/>
      <c r="N13" s="116"/>
      <c r="O13" s="113"/>
      <c r="P13" s="113"/>
    </row>
    <row r="14" spans="1:16" ht="9" customHeight="1" x14ac:dyDescent="0.2">
      <c r="A14"/>
      <c r="B14" s="49"/>
      <c r="C14" s="33"/>
      <c r="D14" s="60"/>
      <c r="E14" s="33"/>
      <c r="H14" s="61"/>
      <c r="I14" s="50"/>
      <c r="J14" s="48" t="str">
        <f>CONCATENATE("(",Resultate!$G$38," : ",Resultate!$I$38,")")</f>
        <v>( : )</v>
      </c>
      <c r="L14" s="58" t="str">
        <f>CONCATENATE(Resultate!$F$24," ")</f>
        <v xml:space="preserve">Loser Match #15 </v>
      </c>
      <c r="M14" s="113"/>
      <c r="N14" s="116"/>
      <c r="O14" s="113"/>
      <c r="P14" s="113"/>
    </row>
    <row r="15" spans="1:16" ht="9" customHeight="1" x14ac:dyDescent="0.2">
      <c r="A15"/>
      <c r="B15" s="52"/>
      <c r="C15" s="33"/>
      <c r="D15" s="38" t="str">
        <f>CONCATENATE("",Resultate!$A$42,"")</f>
        <v>41</v>
      </c>
      <c r="E15" s="62" t="str">
        <f>CONCATENATE(Resultate!$D$50," ")</f>
        <v xml:space="preserve">Winner Match #41 </v>
      </c>
      <c r="F15" s="63" t="str">
        <f>CONCATENATE("",Resultate!$A$50,"")</f>
        <v>49</v>
      </c>
      <c r="G15" s="45" t="str">
        <f>CONCATENATE(Resultate!$F$50," ")</f>
        <v xml:space="preserve">Winner Match #47 </v>
      </c>
      <c r="H15" s="44" t="str">
        <f>CONCATENATE("",Resultate!$A$48,"")</f>
        <v>47</v>
      </c>
      <c r="I15" s="50"/>
      <c r="J15" s="50"/>
      <c r="L15" s="49"/>
      <c r="M15" s="113"/>
      <c r="N15" s="116"/>
      <c r="O15" s="113"/>
      <c r="P15" s="113"/>
    </row>
    <row r="16" spans="1:16" ht="9" customHeight="1" x14ac:dyDescent="0.2">
      <c r="A16"/>
      <c r="B16" s="52"/>
      <c r="C16" s="33"/>
      <c r="D16" s="46"/>
      <c r="E16" s="49"/>
      <c r="F16" s="64" t="str">
        <f>CONCATENATE("(",Resultate!$G$50," : ",Resultate!$I$50,")")</f>
        <v>( : )</v>
      </c>
      <c r="G16" s="36"/>
      <c r="H16" s="50"/>
      <c r="I16" s="50"/>
      <c r="J16" s="51" t="str">
        <f>CONCATENATE(Resultate!$F$38," ")</f>
        <v xml:space="preserve">Loser Match #26 </v>
      </c>
      <c r="M16" s="113"/>
      <c r="N16" s="38" t="str">
        <f>CONCATENATE("",Resultate!$A$45,"")</f>
        <v>44</v>
      </c>
      <c r="O16" s="117" t="str">
        <f>CONCATENATE(Resultate!$F$52," ")</f>
        <v xml:space="preserve">Winner Match #44 </v>
      </c>
      <c r="P16" s="113"/>
    </row>
    <row r="17" spans="1:16" ht="9" customHeight="1" x14ac:dyDescent="0.2">
      <c r="A17"/>
      <c r="B17" s="32" t="str">
        <f>CONCATENATE(Resultate!$D$12," ")</f>
        <v xml:space="preserve">Seed #5 </v>
      </c>
      <c r="C17" s="33"/>
      <c r="D17" s="42" t="str">
        <f>CONCATENATE("(",Resultate!$G$42," : ",Resultate!$I$42,")")</f>
        <v>( : )</v>
      </c>
      <c r="E17" s="33"/>
      <c r="F17"/>
      <c r="H17" s="48" t="str">
        <f>CONCATENATE("(",Resultate!$I$48," : ",Resultate!$G$48,")")</f>
        <v>( : )</v>
      </c>
      <c r="I17" s="50"/>
      <c r="J17" s="49"/>
      <c r="M17" s="113"/>
      <c r="N17" s="116" t="str">
        <f>CONCATENATE("(",Resultate!$I$45," : ",Resultate!$G$45,")")</f>
        <v>( : )</v>
      </c>
      <c r="O17" s="115"/>
      <c r="P17" s="113"/>
    </row>
    <row r="18" spans="1:16" ht="9" customHeight="1" x14ac:dyDescent="0.2">
      <c r="A18"/>
      <c r="B18" s="36"/>
      <c r="C18" s="33"/>
      <c r="D18" s="46"/>
      <c r="E18" s="33"/>
      <c r="H18" s="50"/>
      <c r="I18" s="50"/>
      <c r="L18" s="37" t="str">
        <f>CONCATENATE(Resultate!$D$23," ")</f>
        <v xml:space="preserve">Loser Match #14 </v>
      </c>
      <c r="M18" s="113"/>
      <c r="N18" s="116"/>
      <c r="O18" s="116"/>
      <c r="P18" s="113"/>
    </row>
    <row r="19" spans="1:16" ht="9" customHeight="1" x14ac:dyDescent="0.2">
      <c r="A19" s="32" t="str">
        <f>CONCATENATE(Resultate!$F$4," ")</f>
        <v xml:space="preserve">Seed #21 </v>
      </c>
      <c r="B19" s="38" t="str">
        <f>CONCATENATE("",Resultate!$A$12,"")</f>
        <v>11</v>
      </c>
      <c r="C19" s="39" t="str">
        <f>CONCATENATE(Resultate!$D$27," ")</f>
        <v xml:space="preserve">Winner Match #11 </v>
      </c>
      <c r="D19" s="46"/>
      <c r="E19" s="33"/>
      <c r="H19" s="50"/>
      <c r="I19" s="50"/>
      <c r="L19" s="47"/>
      <c r="M19" s="113"/>
      <c r="N19" s="116"/>
      <c r="O19" s="116"/>
      <c r="P19" s="113"/>
    </row>
    <row r="20" spans="1:16" ht="9" customHeight="1" x14ac:dyDescent="0.2">
      <c r="A20" s="41" t="str">
        <f>CONCATENATE("(",Resultate!$I$4," : ",Resultate!$G$4,")")</f>
        <v>( : )</v>
      </c>
      <c r="B20" s="42" t="str">
        <f>CONCATENATE("(",Resultate!$G$12," : ",Resultate!$I$12,")")</f>
        <v>( : )</v>
      </c>
      <c r="C20" s="36"/>
      <c r="D20" s="46"/>
      <c r="E20" s="33"/>
      <c r="H20" s="58" t="str">
        <f>CONCATENATE(Resultate!$D$48," ")</f>
        <v xml:space="preserve">Winner Match #45 </v>
      </c>
      <c r="I20" s="44" t="str">
        <f>CONCATENATE("",Resultate!$A$46,"")</f>
        <v>45</v>
      </c>
      <c r="K20" s="43" t="str">
        <f>CONCATENATE(Resultate!$D$35," ")</f>
        <v xml:space="preserve">Winner Match #22 </v>
      </c>
      <c r="L20" s="100" t="str">
        <f>CONCATENATE("",Resultate!$A$23,"")</f>
        <v>22</v>
      </c>
      <c r="M20" s="114" t="str">
        <f>CONCATENATE(Resultate!$D$32," ")</f>
        <v xml:space="preserve">Loser Match #22 </v>
      </c>
      <c r="N20" s="116"/>
      <c r="O20" s="116"/>
      <c r="P20" s="113"/>
    </row>
    <row r="21" spans="1:16" ht="9" customHeight="1" x14ac:dyDescent="0.2">
      <c r="A21" s="38" t="str">
        <f>CONCATENATE("",Resultate!$A$4,"")</f>
        <v>3</v>
      </c>
      <c r="B21" s="45" t="str">
        <f>CONCATENATE(Resultate!$F$12," ")</f>
        <v xml:space="preserve">Winner Match #3 </v>
      </c>
      <c r="C21" s="46"/>
      <c r="D21" s="46"/>
      <c r="E21" s="33"/>
      <c r="H21" s="36"/>
      <c r="I21" s="50"/>
      <c r="K21" s="47"/>
      <c r="L21" s="101" t="str">
        <f>CONCATENATE("(",Resultate!$G$23," : ",Resultate!$I$23,")")</f>
        <v>( : )</v>
      </c>
      <c r="M21" s="115"/>
      <c r="N21" s="116"/>
      <c r="O21" s="116"/>
      <c r="P21" s="113"/>
    </row>
    <row r="22" spans="1:16" ht="9" customHeight="1" x14ac:dyDescent="0.2">
      <c r="A22" s="45" t="str">
        <f>CONCATENATE(Resultate!$D$4," ")</f>
        <v xml:space="preserve">Seed #12 </v>
      </c>
      <c r="B22" s="49"/>
      <c r="C22" s="46"/>
      <c r="D22" s="46"/>
      <c r="E22" s="33"/>
      <c r="I22" s="48" t="str">
        <f>CONCATENATE("(",Resultate!$G$46," : ",Resultate!$I$46,")")</f>
        <v>( : )</v>
      </c>
      <c r="K22" s="50"/>
      <c r="L22" s="58" t="str">
        <f>CONCATENATE(Resultate!$F$23," ")</f>
        <v xml:space="preserve">Loser Match #3 </v>
      </c>
      <c r="M22" s="116"/>
      <c r="N22" s="116"/>
      <c r="O22" s="116"/>
      <c r="P22" s="113"/>
    </row>
    <row r="23" spans="1:16" ht="9" customHeight="1" x14ac:dyDescent="0.2">
      <c r="A23" s="37"/>
      <c r="B23" s="52"/>
      <c r="C23" s="38" t="str">
        <f>CONCATENATE("",Resultate!$A$27,"")</f>
        <v>26</v>
      </c>
      <c r="D23" s="55" t="str">
        <f>CONCATENATE(Resultate!$F$42," ")</f>
        <v xml:space="preserve">Winner Match #26 </v>
      </c>
      <c r="E23" s="33"/>
      <c r="I23" s="50"/>
      <c r="K23" s="50"/>
      <c r="L23" s="49"/>
      <c r="M23" s="116"/>
      <c r="N23" s="116"/>
      <c r="O23" s="116"/>
      <c r="P23" s="113"/>
    </row>
    <row r="24" spans="1:16" ht="9" customHeight="1" x14ac:dyDescent="0.2">
      <c r="A24" s="32" t="str">
        <f>CONCATENATE(Resultate!$D$5," ")</f>
        <v xml:space="preserve">Seed #13 </v>
      </c>
      <c r="B24" s="52"/>
      <c r="C24" s="46"/>
      <c r="D24" s="49"/>
      <c r="E24" s="33"/>
      <c r="I24" s="50"/>
      <c r="J24" s="43" t="str">
        <f>CONCATENATE(Resultate!$D$39," ")</f>
        <v xml:space="preserve">Winner Match #34 </v>
      </c>
      <c r="K24" s="44" t="str">
        <f>CONCATENATE("",Resultate!$A$35,"")</f>
        <v>34</v>
      </c>
      <c r="M24" s="38" t="str">
        <f>CONCATENATE("",Resultate!$A$32,"")</f>
        <v>31</v>
      </c>
      <c r="N24" s="119" t="str">
        <f>CONCATENATE(Resultate!$D$45," ")</f>
        <v xml:space="preserve">Winner Match #31 </v>
      </c>
      <c r="O24" s="116"/>
      <c r="P24" s="113"/>
    </row>
    <row r="25" spans="1:16" ht="9" customHeight="1" x14ac:dyDescent="0.2">
      <c r="A25" s="41" t="str">
        <f>CONCATENATE("(",Resultate!$G$5," : ",Resultate!$I$5,")")</f>
        <v>( : )</v>
      </c>
      <c r="B25" s="53" t="str">
        <f>CONCATENATE(Resultate!$D$13," ")</f>
        <v xml:space="preserve">Winner Match #4 </v>
      </c>
      <c r="C25" s="42" t="str">
        <f>CONCATENATE("(",Resultate!$G$27," : ",Resultate!$I$27,")")</f>
        <v>( : )</v>
      </c>
      <c r="D25" s="33"/>
      <c r="E25" s="33"/>
      <c r="I25" s="50"/>
      <c r="J25" s="47"/>
      <c r="K25" s="50"/>
      <c r="M25" s="116" t="str">
        <f>CONCATENATE("(",Resultate!$G$32," : ",Resultate!$I$32,")")</f>
        <v>( : )</v>
      </c>
      <c r="N25" s="113"/>
      <c r="O25" s="116"/>
      <c r="P25" s="113"/>
    </row>
    <row r="26" spans="1:16" ht="9" customHeight="1" x14ac:dyDescent="0.2">
      <c r="A26" s="38" t="str">
        <f>CONCATENATE("",Resultate!$A$5,"")</f>
        <v>4</v>
      </c>
      <c r="B26" s="36"/>
      <c r="C26" s="46"/>
      <c r="D26" s="33"/>
      <c r="E26"/>
      <c r="F26"/>
      <c r="G26"/>
      <c r="I26" s="50"/>
      <c r="J26" s="50"/>
      <c r="K26" s="48" t="str">
        <f>CONCATENATE("(",Resultate!$G$35," : ",Resultate!$I$35,")")</f>
        <v>( : )</v>
      </c>
      <c r="L26" s="37" t="str">
        <f>CONCATENATE(Resultate!$D$22," ")</f>
        <v xml:space="preserve">Loser Match #4 </v>
      </c>
      <c r="M26" s="116"/>
      <c r="N26" s="113"/>
      <c r="O26" s="116"/>
      <c r="P26" s="113"/>
    </row>
    <row r="27" spans="1:16" ht="9" customHeight="1" x14ac:dyDescent="0.2">
      <c r="A27" s="45" t="str">
        <f>CONCATENATE(Resultate!$F$5," ")</f>
        <v xml:space="preserve">Seed #20 </v>
      </c>
      <c r="B27" s="38" t="str">
        <f>CONCATENATE("",Resultate!$A$13,"")</f>
        <v>12</v>
      </c>
      <c r="C27" s="55" t="str">
        <f>CONCATENATE(Resultate!$F$27," ")</f>
        <v xml:space="preserve">Winner Match #12 </v>
      </c>
      <c r="D27" s="33"/>
      <c r="E27" s="65" t="str">
        <f>CONCATENATE(Resultate!$D$54," ")</f>
        <v xml:space="preserve">Winner Match #49 </v>
      </c>
      <c r="F27" s="66"/>
      <c r="G27" s="65" t="str">
        <f>CONCATENATE(Resultate!$D$53," ")</f>
        <v xml:space="preserve">Loser Match #49 </v>
      </c>
      <c r="I27" s="50"/>
      <c r="J27" s="61"/>
      <c r="K27" s="50"/>
      <c r="L27" s="47"/>
      <c r="M27" s="116"/>
      <c r="N27" s="113"/>
      <c r="O27" s="116"/>
      <c r="P27" s="113"/>
    </row>
    <row r="28" spans="1:16" ht="9" customHeight="1" x14ac:dyDescent="0.2">
      <c r="A28" s="37"/>
      <c r="B28" s="42" t="str">
        <f>CONCATENATE("(",Resultate!$G$13," : ",Resultate!$I$13,")")</f>
        <v>( : )</v>
      </c>
      <c r="C28" s="49"/>
      <c r="D28" s="33"/>
      <c r="E28" s="67"/>
      <c r="F28" s="35"/>
      <c r="G28" s="68"/>
      <c r="I28" s="58" t="str">
        <f>CONCATENATE(Resultate!$F$46," ")</f>
        <v xml:space="preserve">Winner Match #38 </v>
      </c>
      <c r="J28" s="44" t="str">
        <f>CONCATENATE("",Resultate!$A$39,"")</f>
        <v>38</v>
      </c>
      <c r="K28" s="58" t="str">
        <f>CONCATENATE(Resultate!$F$35," ")</f>
        <v xml:space="preserve">Winner Match #21 </v>
      </c>
      <c r="L28" s="100" t="str">
        <f>CONCATENATE("",Resultate!$A$22,"")</f>
        <v>21</v>
      </c>
      <c r="M28" s="118" t="str">
        <f>CONCATENATE(Resultate!$F$32," ")</f>
        <v xml:space="preserve">Loser Match #21 </v>
      </c>
      <c r="N28" s="113"/>
      <c r="O28" s="116"/>
      <c r="P28" s="113"/>
    </row>
    <row r="29" spans="1:16" ht="9" customHeight="1" x14ac:dyDescent="0.2">
      <c r="A29"/>
      <c r="B29" s="45" t="str">
        <f>CONCATENATE(Resultate!$F$13," ")</f>
        <v xml:space="preserve">Seed #4 </v>
      </c>
      <c r="C29" s="33"/>
      <c r="D29" s="33"/>
      <c r="E29" s="69" t="s">
        <v>20</v>
      </c>
      <c r="F29" s="70"/>
      <c r="G29" s="71" t="s">
        <v>21</v>
      </c>
      <c r="I29" s="36"/>
      <c r="J29" s="50"/>
      <c r="K29" s="36"/>
      <c r="L29" s="101" t="str">
        <f>CONCATENATE("(",Resultate!$G$22," : ",Resultate!$I$22,")")</f>
        <v>( : )</v>
      </c>
      <c r="M29" s="113"/>
      <c r="N29" s="113"/>
      <c r="O29" s="116"/>
      <c r="P29" s="113"/>
    </row>
    <row r="30" spans="1:16" ht="9" customHeight="1" x14ac:dyDescent="0.2">
      <c r="A30"/>
      <c r="B30" s="49"/>
      <c r="C30" s="33"/>
      <c r="D30" s="33"/>
      <c r="E30" s="72"/>
      <c r="F30" s="35"/>
      <c r="G30" s="73"/>
      <c r="J30" s="48" t="str">
        <f>CONCATENATE("(",Resultate!$G$39," : ",Resultate!$I$39,")")</f>
        <v>( : )</v>
      </c>
      <c r="L30" s="58" t="str">
        <f>CONCATENATE(Resultate!$F$22," ")</f>
        <v xml:space="preserve">Loser Match #13 </v>
      </c>
      <c r="M30" s="113"/>
      <c r="N30" s="113"/>
      <c r="O30" s="116"/>
      <c r="P30" s="113"/>
    </row>
    <row r="31" spans="1:16" ht="9" customHeight="1" x14ac:dyDescent="0.2">
      <c r="A31"/>
      <c r="B31" s="52"/>
      <c r="C31" s="33"/>
      <c r="D31" s="8"/>
      <c r="E31" s="44" t="str">
        <f>CONCATENATE("",Resultate!$A$54,"")</f>
        <v>53</v>
      </c>
      <c r="G31" s="38" t="str">
        <f>CONCATENATE("",Resultate!$A$53,"")</f>
        <v>52</v>
      </c>
      <c r="H31" s="8"/>
      <c r="J31" s="50"/>
      <c r="L31" s="49"/>
      <c r="M31" s="113"/>
      <c r="N31" s="113"/>
      <c r="O31" s="116"/>
      <c r="P31" s="113"/>
    </row>
    <row r="32" spans="1:16" ht="9" customHeight="1" x14ac:dyDescent="0.2">
      <c r="A32"/>
      <c r="B32" s="52"/>
      <c r="C32" s="33"/>
      <c r="D32" s="8"/>
      <c r="E32" s="74"/>
      <c r="G32" s="73"/>
      <c r="H32" s="8"/>
      <c r="J32" s="51" t="str">
        <f>CONCATENATE(Resultate!$F$39," ")</f>
        <v xml:space="preserve">Loser Match #25 </v>
      </c>
      <c r="M32" s="113"/>
      <c r="N32" s="113"/>
      <c r="O32" s="38" t="str">
        <f>CONCATENATE("",Resultate!$A$52,"")</f>
        <v>51</v>
      </c>
      <c r="P32" s="117" t="str">
        <f>IF(Resultate!G52="","Winner Match #51",(IF(Resultate!G52&gt;Resultate!I52,Resultate!D52,Resultate!F52)))</f>
        <v>Winner Match #51</v>
      </c>
    </row>
    <row r="33" spans="1:16" ht="9" customHeight="1" x14ac:dyDescent="0.2">
      <c r="A33"/>
      <c r="B33" s="32" t="str">
        <f>CONCATENATE(Resultate!$D$14," ")</f>
        <v xml:space="preserve">Seed #3 </v>
      </c>
      <c r="C33" s="33"/>
      <c r="D33" s="33"/>
      <c r="E33" s="74" t="str">
        <f>CONCATENATE("(",Resultate!$G$54," : ",Resultate!$I$54,")")</f>
        <v>( : )</v>
      </c>
      <c r="G33" s="75" t="str">
        <f>CONCATENATE("(",Resultate!$G$53," : ",Resultate!$I$53,")")</f>
        <v>( : )</v>
      </c>
      <c r="J33" s="49"/>
      <c r="M33" s="113"/>
      <c r="N33" s="113"/>
      <c r="O33" s="116" t="str">
        <f>CONCATENATE("(",Resultate!$I$52," : ",Resultate!$G$52,")")</f>
        <v>( : )</v>
      </c>
      <c r="P33" s="113"/>
    </row>
    <row r="34" spans="1:16" ht="9" customHeight="1" x14ac:dyDescent="0.2">
      <c r="A34"/>
      <c r="B34" s="36"/>
      <c r="C34" s="33"/>
      <c r="D34" s="33"/>
      <c r="E34" s="74"/>
      <c r="G34" s="76"/>
      <c r="L34" s="37" t="str">
        <f>CONCATENATE(Resultate!$D$21," ")</f>
        <v xml:space="preserve">Loser Match #12 </v>
      </c>
      <c r="M34" s="113"/>
      <c r="N34" s="113"/>
      <c r="O34" s="116"/>
      <c r="P34" s="113"/>
    </row>
    <row r="35" spans="1:16" ht="9" customHeight="1" x14ac:dyDescent="0.2">
      <c r="A35" s="32" t="str">
        <f>CONCATENATE(Resultate!$F$6," ")</f>
        <v xml:space="preserve">Seed #19 </v>
      </c>
      <c r="B35" s="38" t="str">
        <f>CONCATENATE("",Resultate!$A$14,"")</f>
        <v>13</v>
      </c>
      <c r="C35" s="39" t="str">
        <f>CONCATENATE(Resultate!$D$28," ")</f>
        <v xml:space="preserve">Winner Match #13 </v>
      </c>
      <c r="D35" s="33"/>
      <c r="E35" s="77" t="str">
        <f>CONCATENATE(Resultate!$F$54," ")</f>
        <v xml:space="preserve">Winner Match #50 </v>
      </c>
      <c r="F35" s="66"/>
      <c r="G35" s="55" t="str">
        <f>CONCATENATE(Resultate!$F$53," ")</f>
        <v xml:space="preserve">Loser Match #50 </v>
      </c>
      <c r="L35" s="47"/>
      <c r="M35" s="113"/>
      <c r="N35" s="113"/>
      <c r="O35" s="116"/>
      <c r="P35" s="113"/>
    </row>
    <row r="36" spans="1:16" ht="9" customHeight="1" x14ac:dyDescent="0.2">
      <c r="A36" s="41" t="str">
        <f>CONCATENATE("(",Resultate!$I$6," : ",Resultate!$G$6,")")</f>
        <v>( : )</v>
      </c>
      <c r="B36" s="42" t="str">
        <f>CONCATENATE("(",Resultate!$G$14," : ",Resultate!$I$14,")")</f>
        <v>( : )</v>
      </c>
      <c r="C36" s="36"/>
      <c r="D36" s="33"/>
      <c r="E36"/>
      <c r="F36"/>
      <c r="G36"/>
      <c r="K36" s="43" t="str">
        <f>CONCATENATE(Resultate!$D$36," ")</f>
        <v xml:space="preserve">Winner Match #20 </v>
      </c>
      <c r="L36" s="100" t="str">
        <f>CONCATENATE("",Resultate!$A$21,"")</f>
        <v>20</v>
      </c>
      <c r="M36" s="114" t="str">
        <f>CONCATENATE(Resultate!$D$31," ")</f>
        <v xml:space="preserve">Loser Match #20 </v>
      </c>
      <c r="N36" s="113"/>
      <c r="O36" s="116"/>
      <c r="P36" s="113"/>
    </row>
    <row r="37" spans="1:16" ht="9" customHeight="1" x14ac:dyDescent="0.2">
      <c r="A37" s="38" t="str">
        <f>CONCATENATE("",Resultate!$A$6,"")</f>
        <v>5</v>
      </c>
      <c r="B37" s="45" t="str">
        <f>CONCATENATE(Resultate!$F$14," ")</f>
        <v xml:space="preserve">Winner Match #5 </v>
      </c>
      <c r="C37" s="46"/>
      <c r="D37" s="33"/>
      <c r="E37" s="78"/>
      <c r="G37" s="35"/>
      <c r="K37" s="47"/>
      <c r="L37" s="101" t="str">
        <f>CONCATENATE("(",Resultate!$G$21," : ",Resultate!$I$21,")")</f>
        <v>( : )</v>
      </c>
      <c r="M37" s="115"/>
      <c r="N37" s="113"/>
      <c r="O37" s="116"/>
      <c r="P37" s="113"/>
    </row>
    <row r="38" spans="1:16" ht="9" customHeight="1" x14ac:dyDescent="0.2">
      <c r="A38" s="45" t="str">
        <f>CONCATENATE(Resultate!$D$6," ")</f>
        <v xml:space="preserve">Seed #14 </v>
      </c>
      <c r="B38" s="49"/>
      <c r="C38" s="46"/>
      <c r="D38" s="33"/>
      <c r="E38" s="33"/>
      <c r="K38" s="50"/>
      <c r="L38" s="58" t="str">
        <f>CONCATENATE(Resultate!$F$21," ")</f>
        <v xml:space="preserve">Loser Match #5 </v>
      </c>
      <c r="M38" s="116"/>
      <c r="N38" s="113"/>
      <c r="O38" s="116"/>
      <c r="P38" s="113"/>
    </row>
    <row r="39" spans="1:16" ht="9" customHeight="1" x14ac:dyDescent="0.2">
      <c r="A39" s="37"/>
      <c r="B39" s="52"/>
      <c r="C39" s="38" t="str">
        <f>CONCATENATE("",Resultate!$A$28,"")</f>
        <v>27</v>
      </c>
      <c r="D39" s="39" t="str">
        <f>CONCATENATE(Resultate!$D$43," ")</f>
        <v xml:space="preserve">Winner Match #27 </v>
      </c>
      <c r="E39" s="33"/>
      <c r="K39" s="50"/>
      <c r="L39" s="49"/>
      <c r="M39" s="116"/>
      <c r="N39" s="113"/>
      <c r="O39" s="116"/>
      <c r="P39" s="113"/>
    </row>
    <row r="40" spans="1:16" ht="9" customHeight="1" x14ac:dyDescent="0.2">
      <c r="A40" s="32" t="str">
        <f>CONCATENATE(Resultate!$D$7," ")</f>
        <v xml:space="preserve">Seed #11 </v>
      </c>
      <c r="B40" s="52"/>
      <c r="C40" s="46"/>
      <c r="D40" s="36"/>
      <c r="E40" s="33"/>
      <c r="J40" s="43" t="str">
        <f>CONCATENATE(Resultate!$D$40," ")</f>
        <v xml:space="preserve">Winner Match #35 </v>
      </c>
      <c r="K40" s="44" t="str">
        <f>CONCATENATE("",Resultate!$A$36,"")</f>
        <v>35</v>
      </c>
      <c r="M40" s="38" t="str">
        <f>CONCATENATE("",Resultate!$A$31,"")</f>
        <v>30</v>
      </c>
      <c r="N40" s="117" t="str">
        <f>CONCATENATE(Resultate!$F$44," ")</f>
        <v xml:space="preserve">Winner Match #30 </v>
      </c>
      <c r="O40" s="116"/>
      <c r="P40" s="113"/>
    </row>
    <row r="41" spans="1:16" ht="9" customHeight="1" x14ac:dyDescent="0.2">
      <c r="A41" s="41" t="str">
        <f>CONCATENATE("(",Resultate!$G$7," : ",Resultate!$I$7,")")</f>
        <v>( : )</v>
      </c>
      <c r="B41" s="53" t="str">
        <f>CONCATENATE(Resultate!$D$15," ")</f>
        <v xml:space="preserve">Winner Match #6 </v>
      </c>
      <c r="C41" s="42" t="str">
        <f>CONCATENATE("(",Resultate!$G$28," : ",Resultate!$I$28,")")</f>
        <v>( : )</v>
      </c>
      <c r="D41" s="46"/>
      <c r="E41" s="33"/>
      <c r="J41" s="47"/>
      <c r="K41" s="50"/>
      <c r="M41" s="116" t="str">
        <f>CONCATENATE("(",Resultate!$G$31," : ",Resultate!$I$31,")")</f>
        <v>( : )</v>
      </c>
      <c r="N41" s="115"/>
      <c r="O41" s="116"/>
      <c r="P41" s="113"/>
    </row>
    <row r="42" spans="1:16" ht="9" customHeight="1" x14ac:dyDescent="0.2">
      <c r="A42" s="38" t="str">
        <f>CONCATENATE("",Resultate!$A$7,"")</f>
        <v>6</v>
      </c>
      <c r="B42" s="36"/>
      <c r="C42" s="46"/>
      <c r="D42" s="46"/>
      <c r="E42" s="33"/>
      <c r="H42" s="54" t="str">
        <f>CONCATENATE(Resultate!$F$49," ")</f>
        <v xml:space="preserve">Loser Match #41 </v>
      </c>
      <c r="J42" s="50"/>
      <c r="K42" s="48" t="str">
        <f>CONCATENATE("(",Resultate!$G$36," : ",Resultate!$I$36,")")</f>
        <v>( : )</v>
      </c>
      <c r="L42" s="37" t="str">
        <f>CONCATENATE(Resultate!$D$20," ")</f>
        <v xml:space="preserve">Loser Match #6 </v>
      </c>
      <c r="M42" s="116"/>
      <c r="N42" s="116"/>
      <c r="O42" s="116"/>
      <c r="P42" s="113"/>
    </row>
    <row r="43" spans="1:16" ht="9" customHeight="1" x14ac:dyDescent="0.2">
      <c r="A43" s="45" t="str">
        <f>CONCATENATE(Resultate!$F$7," ")</f>
        <v xml:space="preserve">Seed #22 </v>
      </c>
      <c r="B43" s="38" t="str">
        <f>CONCATENATE("",Resultate!$A$15,"")</f>
        <v>14</v>
      </c>
      <c r="C43" s="55" t="str">
        <f>CONCATENATE(Resultate!$F$28," ")</f>
        <v xml:space="preserve">Winner Match #14 </v>
      </c>
      <c r="D43" s="46"/>
      <c r="E43" s="33"/>
      <c r="H43" s="40"/>
      <c r="J43" s="61"/>
      <c r="K43" s="50"/>
      <c r="L43" s="47"/>
      <c r="M43" s="116"/>
      <c r="N43" s="116"/>
      <c r="O43" s="116"/>
      <c r="P43" s="113"/>
    </row>
    <row r="44" spans="1:16" ht="9" customHeight="1" x14ac:dyDescent="0.2">
      <c r="A44" s="37"/>
      <c r="B44" s="42" t="str">
        <f>CONCATENATE("(",Resultate!$G$15," : ",Resultate!$I$15,")")</f>
        <v>( : )</v>
      </c>
      <c r="C44" s="49"/>
      <c r="D44" s="46"/>
      <c r="E44" s="33"/>
      <c r="H44" s="50"/>
      <c r="I44" s="43" t="str">
        <f>CONCATENATE(Resultate!$D$47," ")</f>
        <v xml:space="preserve">Winner Match #39 </v>
      </c>
      <c r="J44" s="44" t="str">
        <f>CONCATENATE("",Resultate!$A$40,"")</f>
        <v>39</v>
      </c>
      <c r="K44" s="58" t="str">
        <f>CONCATENATE(Resultate!$F$36," ")</f>
        <v xml:space="preserve">Winner Match #19 </v>
      </c>
      <c r="L44" s="100" t="str">
        <f>CONCATENATE("",Resultate!$A$20,"")</f>
        <v>19</v>
      </c>
      <c r="M44" s="118" t="str">
        <f>CONCATENATE(Resultate!$F$31," ")</f>
        <v xml:space="preserve">Loser Match #19 </v>
      </c>
      <c r="N44" s="116"/>
      <c r="O44" s="116"/>
      <c r="P44" s="113"/>
    </row>
    <row r="45" spans="1:16" ht="9" customHeight="1" x14ac:dyDescent="0.2">
      <c r="A45"/>
      <c r="B45" s="45" t="str">
        <f>CONCATENATE(Resultate!$F$15," ")</f>
        <v xml:space="preserve">Seed #6 </v>
      </c>
      <c r="C45" s="33"/>
      <c r="D45" s="46"/>
      <c r="E45" s="33"/>
      <c r="H45" s="50"/>
      <c r="I45" s="47" t="str">
        <f>IF(OR(Resultate!$G$40&gt;=12,Resultate!$I$40&gt;=12),CONCATENATE(MAX(Resultate!$G$40,Resultate!$I$40),"-",MIN(Resultate!$G$40,Resultate!$I$40),""),"")</f>
        <v>0-0</v>
      </c>
      <c r="J45" s="50"/>
      <c r="K45" s="36"/>
      <c r="L45" s="101" t="str">
        <f>CONCATENATE("(",Resultate!$G$20," : ",Resultate!$I$20,")")</f>
        <v>( : )</v>
      </c>
      <c r="M45" s="113"/>
      <c r="N45" s="116"/>
      <c r="O45" s="116"/>
      <c r="P45" s="113"/>
    </row>
    <row r="46" spans="1:16" ht="9" customHeight="1" x14ac:dyDescent="0.2">
      <c r="A46"/>
      <c r="B46" s="49"/>
      <c r="C46" s="33"/>
      <c r="D46" s="60"/>
      <c r="E46" s="33"/>
      <c r="F46"/>
      <c r="H46" s="61"/>
      <c r="I46" s="50"/>
      <c r="J46" s="48" t="str">
        <f>CONCATENATE("(",Resultate!$G$40," : ",Resultate!$I$40,")")</f>
        <v>( : )</v>
      </c>
      <c r="L46" s="58" t="str">
        <f>CONCATENATE(Resultate!$F$20," ")</f>
        <v xml:space="preserve">Loser Match #11 </v>
      </c>
      <c r="M46" s="113"/>
      <c r="N46" s="116"/>
      <c r="O46" s="116"/>
      <c r="P46" s="113"/>
    </row>
    <row r="47" spans="1:16" ht="9" customHeight="1" x14ac:dyDescent="0.2">
      <c r="A47"/>
      <c r="B47" s="52"/>
      <c r="C47" s="33"/>
      <c r="D47" s="38" t="str">
        <f>CONCATENATE("",Resultate!$A$43,"")</f>
        <v>42</v>
      </c>
      <c r="E47" s="79" t="str">
        <f>CONCATENATE(Resultate!$D$51," ")</f>
        <v xml:space="preserve">Winner Match #42 </v>
      </c>
      <c r="F47" s="80" t="str">
        <f>CONCATENATE("",Resultate!$A$51,"")</f>
        <v>50</v>
      </c>
      <c r="G47" s="45" t="str">
        <f>CONCATENATE(Resultate!$F$51," ")</f>
        <v xml:space="preserve">Winner Match #48 </v>
      </c>
      <c r="H47" s="44" t="str">
        <f>CONCATENATE("",Resultate!$A$49,"")</f>
        <v>48</v>
      </c>
      <c r="I47" s="50"/>
      <c r="J47" s="50"/>
      <c r="L47" s="49"/>
      <c r="M47" s="113"/>
      <c r="N47" s="116"/>
      <c r="O47" s="116"/>
      <c r="P47" s="113"/>
    </row>
    <row r="48" spans="1:16" ht="9" customHeight="1" x14ac:dyDescent="0.2">
      <c r="A48"/>
      <c r="B48" s="52"/>
      <c r="C48" s="33"/>
      <c r="D48" s="46"/>
      <c r="E48" s="49"/>
      <c r="F48" s="81" t="str">
        <f>CONCATENATE("(",Resultate!$G$51," : ",Resultate!$I$51,")")</f>
        <v>( : )</v>
      </c>
      <c r="G48" s="36"/>
      <c r="H48" s="50"/>
      <c r="I48" s="50"/>
      <c r="J48" s="51" t="str">
        <f>CONCATENATE(Resultate!$F$40," ")</f>
        <v xml:space="preserve">Loser Match #28 </v>
      </c>
      <c r="M48" s="113"/>
      <c r="N48" s="38" t="str">
        <f>CONCATENATE("",Resultate!$A$44,"")</f>
        <v>43</v>
      </c>
      <c r="O48" s="119" t="str">
        <f>CONCATENATE(Resultate!$D$52," ")</f>
        <v xml:space="preserve">Winner Match #43 </v>
      </c>
      <c r="P48" s="113"/>
    </row>
    <row r="49" spans="1:16" ht="9" customHeight="1" x14ac:dyDescent="0.2">
      <c r="A49"/>
      <c r="B49" s="32" t="str">
        <f>CONCATENATE(Resultate!$D$16," ")</f>
        <v xml:space="preserve">Seed #7 </v>
      </c>
      <c r="C49" s="33"/>
      <c r="D49" s="42" t="str">
        <f>CONCATENATE("(",Resultate!$G$43," : ",Resultate!$I$43,")")</f>
        <v>( : )</v>
      </c>
      <c r="E49" s="33"/>
      <c r="F49" s="8"/>
      <c r="H49" s="48" t="str">
        <f>CONCATENATE("(",Resultate!$I$49," : ",Resultate!$G$49,")")</f>
        <v>( : )</v>
      </c>
      <c r="I49" s="50"/>
      <c r="J49" s="49"/>
      <c r="M49" s="113"/>
      <c r="N49" s="116" t="str">
        <f>CONCATENATE("(",Resultate!$I$44," : ",Resultate!$G$44,")")</f>
        <v>( : )</v>
      </c>
      <c r="O49" s="113"/>
      <c r="P49" s="113"/>
    </row>
    <row r="50" spans="1:16" ht="9" customHeight="1" x14ac:dyDescent="0.2">
      <c r="A50"/>
      <c r="B50" s="36"/>
      <c r="C50" s="33"/>
      <c r="D50" s="46"/>
      <c r="E50" s="33"/>
      <c r="F50" s="57" t="s">
        <v>22</v>
      </c>
      <c r="H50" s="50"/>
      <c r="I50" s="50"/>
      <c r="L50" s="37" t="str">
        <f>CONCATENATE(Resultate!$D$19," ")</f>
        <v xml:space="preserve">Loser Match #10 </v>
      </c>
      <c r="M50" s="113"/>
      <c r="N50" s="116"/>
      <c r="O50" s="113"/>
      <c r="P50" s="113"/>
    </row>
    <row r="51" spans="1:16" ht="9" customHeight="1" x14ac:dyDescent="0.2">
      <c r="A51" s="82" t="str">
        <f>CONCATENATE(Resultate!$F$8," ")</f>
        <v xml:space="preserve">Seed #23 </v>
      </c>
      <c r="B51" s="38" t="str">
        <f>CONCATENATE("",Resultate!$A$16,"")</f>
        <v>15</v>
      </c>
      <c r="C51" s="39" t="str">
        <f>CONCATENATE(Resultate!$D$29," ")</f>
        <v xml:space="preserve">Winner Match #15 </v>
      </c>
      <c r="D51" s="46"/>
      <c r="E51" s="33"/>
      <c r="H51" s="50"/>
      <c r="I51" s="50"/>
      <c r="L51" s="47"/>
      <c r="M51" s="113"/>
      <c r="N51" s="116"/>
      <c r="O51" s="113"/>
      <c r="P51" s="113"/>
    </row>
    <row r="52" spans="1:16" ht="9" customHeight="1" x14ac:dyDescent="0.2">
      <c r="A52" s="41" t="str">
        <f>CONCATENATE("(",Resultate!$I$8," : ",Resultate!$G$8,")")</f>
        <v>( : )</v>
      </c>
      <c r="B52" s="42" t="str">
        <f>CONCATENATE("(",Resultate!$G$16," : ",Resultate!$I$16,")")</f>
        <v>( : )</v>
      </c>
      <c r="C52" s="36"/>
      <c r="D52" s="46"/>
      <c r="E52" s="33"/>
      <c r="H52" s="58" t="str">
        <f>CONCATENATE(Resultate!$D$49," ")</f>
        <v xml:space="preserve">Winner Match #46 </v>
      </c>
      <c r="I52" s="44" t="str">
        <f>CONCATENATE("",Resultate!$A$47,"")</f>
        <v>46</v>
      </c>
      <c r="K52" s="43" t="str">
        <f>CONCATENATE(Resultate!$D$37," ")</f>
        <v xml:space="preserve">Winner Match #18 </v>
      </c>
      <c r="L52" s="100" t="str">
        <f>CONCATENATE("",Resultate!$A$19,"")</f>
        <v>18</v>
      </c>
      <c r="M52" s="114" t="str">
        <f>CONCATENATE(Resultate!$D$30," ")</f>
        <v xml:space="preserve">Loser Match #18 </v>
      </c>
      <c r="N52" s="116"/>
      <c r="O52" s="113"/>
      <c r="P52" s="113"/>
    </row>
    <row r="53" spans="1:16" ht="9" customHeight="1" x14ac:dyDescent="0.2">
      <c r="A53" s="38" t="str">
        <f>CONCATENATE("",Resultate!$A$8,"")</f>
        <v>7</v>
      </c>
      <c r="B53" s="45" t="str">
        <f>CONCATENATE(Resultate!$F$16," ")</f>
        <v xml:space="preserve">Winner Match #7 </v>
      </c>
      <c r="C53" s="46"/>
      <c r="D53" s="46"/>
      <c r="E53" s="33"/>
      <c r="H53" s="36"/>
      <c r="I53" s="50"/>
      <c r="K53" s="47"/>
      <c r="L53" s="101" t="str">
        <f>CONCATENATE("(",Resultate!$G$19," : ",Resultate!$I$19,")")</f>
        <v>( : )</v>
      </c>
      <c r="M53" s="115"/>
      <c r="N53" s="116"/>
      <c r="O53" s="113"/>
      <c r="P53" s="113"/>
    </row>
    <row r="54" spans="1:16" ht="9" customHeight="1" x14ac:dyDescent="0.2">
      <c r="A54" s="45" t="str">
        <f>CONCATENATE(Resultate!$D$8," ")</f>
        <v xml:space="preserve">Seed #10 </v>
      </c>
      <c r="B54" s="49"/>
      <c r="C54" s="46"/>
      <c r="D54" s="46"/>
      <c r="E54" s="33"/>
      <c r="I54" s="48" t="str">
        <f>CONCATENATE("(",Resultate!$G$47," : ",Resultate!$I$47,")")</f>
        <v>( : )</v>
      </c>
      <c r="K54" s="50"/>
      <c r="L54" s="58" t="str">
        <f>CONCATENATE(Resultate!$F$19," ")</f>
        <v xml:space="preserve">Loser Match #7 </v>
      </c>
      <c r="M54" s="116"/>
      <c r="N54" s="116"/>
      <c r="O54" s="113"/>
      <c r="P54" s="113"/>
    </row>
    <row r="55" spans="1:16" ht="9" customHeight="1" x14ac:dyDescent="0.2">
      <c r="A55" s="37"/>
      <c r="B55" s="52"/>
      <c r="C55" s="38" t="str">
        <f>CONCATENATE("",Resultate!$A$29,"")</f>
        <v>28</v>
      </c>
      <c r="D55" s="55" t="str">
        <f>CONCATENATE(Resultate!$F$43," ")</f>
        <v xml:space="preserve">Winner Match #28 </v>
      </c>
      <c r="E55" s="33"/>
      <c r="I55" s="50"/>
      <c r="K55" s="50"/>
      <c r="L55" s="49"/>
      <c r="M55" s="116"/>
      <c r="N55" s="116"/>
      <c r="O55" s="113"/>
      <c r="P55" s="113"/>
    </row>
    <row r="56" spans="1:16" ht="9" customHeight="1" x14ac:dyDescent="0.2">
      <c r="A56" s="32" t="str">
        <f>CONCATENATE(Resultate!$D$9," ")</f>
        <v xml:space="preserve">Seed #15 </v>
      </c>
      <c r="B56" s="52"/>
      <c r="C56" s="46"/>
      <c r="D56" s="49"/>
      <c r="E56" s="33"/>
      <c r="I56" s="50"/>
      <c r="J56" s="43" t="str">
        <f>CONCATENATE(Resultate!$D$41," ")</f>
        <v xml:space="preserve">Winner Match #36 </v>
      </c>
      <c r="K56" s="44" t="str">
        <f>CONCATENATE("",Resultate!$A$37,"")</f>
        <v>36</v>
      </c>
      <c r="M56" s="38" t="str">
        <f>CONCATENATE("",Resultate!$A$30,"")</f>
        <v>29</v>
      </c>
      <c r="N56" s="119" t="str">
        <f>CONCATENATE(Resultate!$D$44," ")</f>
        <v xml:space="preserve">Winner Match #29 </v>
      </c>
      <c r="O56" s="113"/>
      <c r="P56" s="113"/>
    </row>
    <row r="57" spans="1:16" ht="9" customHeight="1" x14ac:dyDescent="0.2">
      <c r="A57" s="41" t="str">
        <f>CONCATENATE("(",Resultate!$G$9," : ",Resultate!$I$9,")")</f>
        <v>( : )</v>
      </c>
      <c r="B57" s="53" t="str">
        <f>CONCATENATE(Resultate!$D$17," ")</f>
        <v xml:space="preserve">Winner Match #8 </v>
      </c>
      <c r="C57" s="42" t="str">
        <f>CONCATENATE("(",Resultate!$G$29," : ",Resultate!$I$29,")")</f>
        <v>( : )</v>
      </c>
      <c r="D57" s="33"/>
      <c r="I57" s="50"/>
      <c r="J57" s="47"/>
      <c r="K57" s="50"/>
      <c r="M57" s="116" t="str">
        <f>CONCATENATE("(",Resultate!$G$30," : ",Resultate!$I$30,")")</f>
        <v>( : )</v>
      </c>
      <c r="N57" s="113"/>
      <c r="O57" s="113"/>
      <c r="P57" s="113"/>
    </row>
    <row r="58" spans="1:16" ht="9" customHeight="1" x14ac:dyDescent="0.2">
      <c r="A58" s="38" t="str">
        <f>CONCATENATE("",Resultate!$A$9,"")</f>
        <v>8</v>
      </c>
      <c r="B58" s="36"/>
      <c r="C58" s="46"/>
      <c r="D58" s="33"/>
      <c r="I58" s="50"/>
      <c r="J58" s="50"/>
      <c r="K58" s="48" t="str">
        <f>CONCATENATE("(",Resultate!$G$37," : ",Resultate!$I$37,")")</f>
        <v>( : )</v>
      </c>
      <c r="L58" s="37" t="str">
        <f>CONCATENATE(Resultate!$D$18," ")</f>
        <v xml:space="preserve">Loser Match #8 </v>
      </c>
      <c r="M58" s="116"/>
      <c r="N58" s="113"/>
      <c r="O58" s="113"/>
      <c r="P58" s="113"/>
    </row>
    <row r="59" spans="1:16" ht="9" customHeight="1" x14ac:dyDescent="0.2">
      <c r="A59" s="45" t="str">
        <f>CONCATENATE(Resultate!$F$9," ")</f>
        <v xml:space="preserve">Seed #18 </v>
      </c>
      <c r="B59" s="38" t="str">
        <f>CONCATENATE("",Resultate!$A$17,"")</f>
        <v>16</v>
      </c>
      <c r="C59" s="55" t="str">
        <f>CONCATENATE(Resultate!$F$29," ")</f>
        <v xml:space="preserve">Winner Match #16 </v>
      </c>
      <c r="D59" s="33"/>
      <c r="I59" s="50"/>
      <c r="J59" s="61"/>
      <c r="K59" s="50"/>
      <c r="L59" s="47"/>
      <c r="M59" s="116"/>
      <c r="N59" s="113"/>
      <c r="O59" s="113"/>
      <c r="P59" s="113"/>
    </row>
    <row r="60" spans="1:16" ht="9" customHeight="1" x14ac:dyDescent="0.2">
      <c r="A60" s="37"/>
      <c r="B60" s="42" t="str">
        <f>CONCATENATE("(",Resultate!$G$17," : ",Resultate!$I$17,")")</f>
        <v>( : )</v>
      </c>
      <c r="C60" s="49"/>
      <c r="D60" s="33"/>
      <c r="I60" s="58" t="str">
        <f>CONCATENATE(Resultate!$F$47," ")</f>
        <v xml:space="preserve">Winner Match #40 </v>
      </c>
      <c r="J60" s="44" t="str">
        <f>CONCATENATE("",Resultate!$A$41,"")</f>
        <v>40</v>
      </c>
      <c r="K60" s="58" t="str">
        <f>CONCATENATE(Resultate!$F$37," ")</f>
        <v xml:space="preserve">Winner Match #17 </v>
      </c>
      <c r="L60" s="100" t="str">
        <f>CONCATENATE("",Resultate!$A$18,"")</f>
        <v>17</v>
      </c>
      <c r="M60" s="118" t="str">
        <f>CONCATENATE(Resultate!$F$30," ")</f>
        <v xml:space="preserve">Loser Match #17 </v>
      </c>
      <c r="N60" s="113"/>
      <c r="O60" s="113"/>
      <c r="P60" s="113"/>
    </row>
    <row r="61" spans="1:16" ht="9" customHeight="1" x14ac:dyDescent="0.2">
      <c r="A61"/>
      <c r="B61" s="45" t="str">
        <f>CONCATENATE(Resultate!$F$17," ")</f>
        <v xml:space="preserve">Seed #2 </v>
      </c>
      <c r="C61" s="33"/>
      <c r="D61" s="33"/>
      <c r="I61" s="36" t="str">
        <f>IF(OR(Resultate!$G$41&gt;=12,Resultate!$I$41&gt;=12),CONCATENATE(MAX(Resultate!$G$41,Resultate!$I$41),"-",MIN(Resultate!$G$41,Resultate!$I$41),""),"")</f>
        <v>0-0</v>
      </c>
      <c r="J61" s="50"/>
      <c r="K61" s="36"/>
      <c r="L61" s="101" t="str">
        <f>CONCATENATE("(",Resultate!$G$18," : ",Resultate!$I$18,")")</f>
        <v>( : )</v>
      </c>
      <c r="M61" s="113"/>
      <c r="N61" s="113"/>
      <c r="O61" s="113"/>
      <c r="P61" s="113"/>
    </row>
    <row r="62" spans="1:16" ht="12.75" x14ac:dyDescent="0.2">
      <c r="A62"/>
      <c r="B62" s="49"/>
      <c r="C62" s="33"/>
      <c r="D62" s="33"/>
      <c r="J62" s="48" t="str">
        <f>CONCATENATE("(",Resultate!$G$41," : ",Resultate!$I$41,")")</f>
        <v>( : )</v>
      </c>
      <c r="L62" s="58" t="str">
        <f>CONCATENATE(Resultate!$F$18," ")</f>
        <v xml:space="preserve">Loser Match #9 </v>
      </c>
      <c r="M62" s="113"/>
      <c r="N62" s="113"/>
      <c r="O62" s="113"/>
      <c r="P62" s="113"/>
    </row>
    <row r="63" spans="1:16" ht="12.75" x14ac:dyDescent="0.2">
      <c r="A63"/>
      <c r="B63" s="52"/>
      <c r="C63" s="33"/>
      <c r="D63" s="33"/>
      <c r="J63" s="50"/>
      <c r="L63" s="49"/>
      <c r="M63" s="113"/>
      <c r="N63" s="113"/>
      <c r="O63" s="113"/>
      <c r="P63" s="113"/>
    </row>
    <row r="64" spans="1:16" x14ac:dyDescent="0.2">
      <c r="J64" s="51" t="str">
        <f>CONCATENATE(Resultate!$F$41," ")</f>
        <v xml:space="preserve">Loser Match #27 </v>
      </c>
      <c r="M64" s="113"/>
      <c r="N64" s="113"/>
      <c r="O64" s="113"/>
      <c r="P64" s="113"/>
    </row>
    <row r="65" spans="10:16" ht="8.25" customHeight="1" x14ac:dyDescent="0.2">
      <c r="J65" s="49"/>
      <c r="M65" s="113"/>
      <c r="N65" s="113"/>
      <c r="O65" s="113"/>
      <c r="P65" s="113"/>
    </row>
  </sheetData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4" orientation="landscape" horizontalDpi="4294967292" verticalDpi="4294967292" r:id="rId1"/>
  <headerFooter alignWithMargins="0">
    <oddHeader>&amp;C&amp;16Tableau 24 Teams</oddHeader>
    <oddFooter xml:space="preserve">&amp;R
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B26"/>
  <sheetViews>
    <sheetView topLeftCell="A13" workbookViewId="0">
      <selection activeCell="B19" sqref="B19"/>
    </sheetView>
  </sheetViews>
  <sheetFormatPr baseColWidth="10" defaultColWidth="8.7109375" defaultRowHeight="12.75" x14ac:dyDescent="0.2"/>
  <cols>
    <col min="1" max="1" width="3" style="16" customWidth="1"/>
    <col min="2" max="2" width="36.7109375" customWidth="1"/>
  </cols>
  <sheetData>
    <row r="1" spans="1:2" ht="39" customHeight="1" thickTop="1" thickBot="1" x14ac:dyDescent="0.25">
      <c r="A1" s="83" t="s">
        <v>23</v>
      </c>
      <c r="B1" s="84" t="s">
        <v>24</v>
      </c>
    </row>
    <row r="2" spans="1:2" ht="15.75" customHeight="1" thickTop="1" x14ac:dyDescent="0.2">
      <c r="A2" s="85">
        <v>1</v>
      </c>
      <c r="B2" s="86" t="str">
        <f>IF(Resultate!$G$54=Resultate!$I$54,"1. Rank",IF(Resultate!$G$54&gt;Resultate!$I$54,Resultate!$D$54,Resultate!$F$54))</f>
        <v>1. Rank</v>
      </c>
    </row>
    <row r="3" spans="1:2" ht="15.75" customHeight="1" x14ac:dyDescent="0.2">
      <c r="A3" s="85">
        <f>SUM(A2,1)</f>
        <v>2</v>
      </c>
      <c r="B3" s="86" t="str">
        <f>IF(Resultate!$G$54=Resultate!$I$54,"2. Rank",IF(Resultate!$G$54&lt;Resultate!$I$54,Resultate!$D$54,Resultate!$F$54))</f>
        <v>2. Rank</v>
      </c>
    </row>
    <row r="4" spans="1:2" ht="15.75" customHeight="1" x14ac:dyDescent="0.2">
      <c r="A4" s="85">
        <f>SUM(A3,1)</f>
        <v>3</v>
      </c>
      <c r="B4" s="86" t="str">
        <f>IF(Resultate!$G$53=Resultate!$I$53,"3. Rank",IF(Resultate!$G$53&gt;Resultate!$I$53,Resultate!$D$53,Resultate!$F$53))</f>
        <v>3. Rank</v>
      </c>
    </row>
    <row r="5" spans="1:2" ht="15.75" customHeight="1" x14ac:dyDescent="0.2">
      <c r="A5" s="85">
        <f>SUM(A4,1)</f>
        <v>4</v>
      </c>
      <c r="B5" s="86" t="str">
        <f>IF(Resultate!$G$53=Resultate!$I$53,"4. Rank",IF(Resultate!$G$53&lt;Resultate!$I$53,Resultate!$D$53,Resultate!$F$53))</f>
        <v>4. Rank</v>
      </c>
    </row>
    <row r="6" spans="1:2" ht="15.75" customHeight="1" x14ac:dyDescent="0.2">
      <c r="A6" s="85">
        <f>SUM(A5,1)</f>
        <v>5</v>
      </c>
      <c r="B6" s="86" t="str">
        <f>IF(Resultate!$G$48=Resultate!$I$48,"5. Rank",IF(Resultate!$G$48&lt;Resultate!$I$48,Resultate!$D$48,Resultate!$F$48))</f>
        <v>5. Rank</v>
      </c>
    </row>
    <row r="7" spans="1:2" ht="15.75" customHeight="1" x14ac:dyDescent="0.2">
      <c r="A7" s="85">
        <v>5</v>
      </c>
      <c r="B7" s="86" t="str">
        <f>IF(Resultate!$G$49=Resultate!$I$49,"5. Rank",IF(Resultate!$G$49&lt;Resultate!$I$49,Resultate!$D$49,Resultate!$F$49))</f>
        <v>5. Rank</v>
      </c>
    </row>
    <row r="8" spans="1:2" ht="15.75" customHeight="1" x14ac:dyDescent="0.2">
      <c r="A8" s="87">
        <v>7</v>
      </c>
      <c r="B8" s="88" t="str">
        <f>IF(Resultate!$G$46=Resultate!$I$46,"7. Rank",IF(Resultate!$G$46&lt;Resultate!$I$46,Resultate!$D$46,Resultate!$F$46))</f>
        <v>7. Rank</v>
      </c>
    </row>
    <row r="9" spans="1:2" ht="15.75" customHeight="1" x14ac:dyDescent="0.2">
      <c r="A9" s="85">
        <v>7</v>
      </c>
      <c r="B9" s="86" t="str">
        <f>IF(Resultate!$G$47=Resultate!$I$47,"7. Rank",IF(Resultate!$G$47&lt;Resultate!$I$47,Resultate!$D$47,Resultate!$F$47))</f>
        <v>7. Rank</v>
      </c>
    </row>
    <row r="10" spans="1:2" ht="15.75" customHeight="1" x14ac:dyDescent="0.2">
      <c r="A10" s="85">
        <v>9</v>
      </c>
      <c r="B10" s="86" t="str">
        <f>IF(Resultate!$G$38=Resultate!$I$38,"9. Rank",IF(Resultate!$G$38&lt;Resultate!$I$38,Resultate!$D$38,Resultate!$F$38))</f>
        <v>9. Rank</v>
      </c>
    </row>
    <row r="11" spans="1:2" ht="15.75" customHeight="1" x14ac:dyDescent="0.2">
      <c r="A11" s="85">
        <v>9</v>
      </c>
      <c r="B11" s="86" t="str">
        <f>IF(Resultate!$G$39=Resultate!$I$39,"9. Rank",IF(Resultate!$G$39&lt;Resultate!$I$39,Resultate!$D$39,Resultate!$F$39))</f>
        <v>9. Rank</v>
      </c>
    </row>
    <row r="12" spans="1:2" ht="15.75" customHeight="1" x14ac:dyDescent="0.2">
      <c r="A12" s="85">
        <v>9</v>
      </c>
      <c r="B12" s="86" t="str">
        <f>IF(Resultate!$G$40=Resultate!$I$40,"9. Rank",IF(Resultate!$G$40&lt;Resultate!$I$40,Resultate!$D$40,Resultate!$F$40))</f>
        <v>9. Rank</v>
      </c>
    </row>
    <row r="13" spans="1:2" ht="15.75" customHeight="1" x14ac:dyDescent="0.2">
      <c r="A13" s="85">
        <v>9</v>
      </c>
      <c r="B13" s="86" t="str">
        <f>IF(Resultate!$G$41=Resultate!$I$41,"9. Rank",IF(Resultate!$G$41&lt;Resultate!$I$41,Resultate!$D$41,Resultate!$F$41))</f>
        <v>9. Rank</v>
      </c>
    </row>
    <row r="14" spans="1:2" ht="15.75" customHeight="1" x14ac:dyDescent="0.2">
      <c r="A14" s="85">
        <v>13</v>
      </c>
      <c r="B14" s="86" t="str">
        <f>IF(Resultate!$G$34=Resultate!$I$34,"13. Rank",IF(Resultate!$G$34&lt;Resultate!$I$34,Resultate!$D$34,Resultate!$F$34))</f>
        <v>13. Rank</v>
      </c>
    </row>
    <row r="15" spans="1:2" ht="15.75" customHeight="1" x14ac:dyDescent="0.2">
      <c r="A15" s="85">
        <v>13</v>
      </c>
      <c r="B15" s="86" t="str">
        <f>IF(Resultate!$G$35=Resultate!$I$35,"13. Rank",IF(Resultate!$G$35&lt;Resultate!$I$35,Resultate!$D$35,Resultate!$F$35))</f>
        <v>13. Rank</v>
      </c>
    </row>
    <row r="16" spans="1:2" ht="15.75" customHeight="1" x14ac:dyDescent="0.2">
      <c r="A16" s="85">
        <v>13</v>
      </c>
      <c r="B16" s="86" t="str">
        <f>IF(Resultate!$G$36=Resultate!$I$36,"13. Rank",IF(Resultate!$G$36&lt;Resultate!$I$36,Resultate!$D$36,Resultate!$F$36))</f>
        <v>13. Rank</v>
      </c>
    </row>
    <row r="17" spans="1:2" ht="15.75" customHeight="1" x14ac:dyDescent="0.2">
      <c r="A17" s="85">
        <v>13</v>
      </c>
      <c r="B17" s="86" t="str">
        <f>IF(Resultate!$G$37=Resultate!$I$37,"13. Rank",IF(Resultate!$G$37&lt;Resultate!$I$37,Resultate!$D$37,Resultate!$F$37))</f>
        <v>13. Rank</v>
      </c>
    </row>
    <row r="18" spans="1:2" ht="15.75" customHeight="1" x14ac:dyDescent="0.2">
      <c r="A18" s="85">
        <v>17</v>
      </c>
      <c r="B18" s="86" t="str">
        <f>IF(Resultate!$G$52=Resultate!$I$52,"17. Rank",IF(Resultate!$G$52&gt;Resultate!$I$52,Resultate!$D$52,Resultate!$F$52))</f>
        <v>17. Rank</v>
      </c>
    </row>
    <row r="19" spans="1:2" ht="15.75" customHeight="1" x14ac:dyDescent="0.2">
      <c r="A19" s="85">
        <v>18</v>
      </c>
      <c r="B19" s="86" t="str">
        <f>IF(Resultate!$G$52=Resultate!$I$52,"18. Rank",IF(Resultate!$G$52&lt;Resultate!$I$52,Resultate!$D$52,Resultate!$F$52))</f>
        <v>18. Rank</v>
      </c>
    </row>
    <row r="20" spans="1:2" ht="15.75" customHeight="1" x14ac:dyDescent="0.2">
      <c r="A20" s="85">
        <v>19</v>
      </c>
      <c r="B20" s="86" t="str">
        <f>IF(Resultate!$G$44=Resultate!$I$44,"19. Rank",IF(Resultate!$G$44&lt;Resultate!$I$44,Resultate!$D$44,Resultate!$F$44))</f>
        <v>19. Rank</v>
      </c>
    </row>
    <row r="21" spans="1:2" ht="15.75" customHeight="1" x14ac:dyDescent="0.2">
      <c r="A21" s="85">
        <v>19</v>
      </c>
      <c r="B21" s="86" t="str">
        <f>IF(Resultate!$G$45=Resultate!$I$45,"19. Rank",IF(Resultate!$G$45&lt;Resultate!$I$45,Resultate!$D$45,Resultate!$F$45))</f>
        <v>19. Rank</v>
      </c>
    </row>
    <row r="22" spans="1:2" ht="15.75" customHeight="1" x14ac:dyDescent="0.2">
      <c r="A22" s="85">
        <v>21</v>
      </c>
      <c r="B22" s="86" t="str">
        <f>IF(Resultate!$G$30=Resultate!$I$30,"21. Rank",IF(Resultate!$G$30&lt;Resultate!$I$30,Resultate!$D$30,Resultate!$F$30))</f>
        <v>21. Rank</v>
      </c>
    </row>
    <row r="23" spans="1:2" ht="15.75" customHeight="1" x14ac:dyDescent="0.2">
      <c r="A23" s="85">
        <v>21</v>
      </c>
      <c r="B23" s="86" t="str">
        <f>IF(Resultate!$G$31=Resultate!$I$31,"21. Rank",IF(Resultate!$G$31&lt;Resultate!$I$31,Resultate!$D$31,Resultate!$F$31))</f>
        <v>21. Rank</v>
      </c>
    </row>
    <row r="24" spans="1:2" ht="15.75" customHeight="1" x14ac:dyDescent="0.2">
      <c r="A24" s="85">
        <v>21</v>
      </c>
      <c r="B24" s="86" t="str">
        <f>IF(Resultate!$G$32=Resultate!$I$32,"21. Rank",IF(Resultate!$G$32&lt;Resultate!$I$32,Resultate!$D$32,Resultate!$F$32))</f>
        <v>21. Rank</v>
      </c>
    </row>
    <row r="25" spans="1:2" ht="15.75" customHeight="1" thickBot="1" x14ac:dyDescent="0.25">
      <c r="A25" s="89">
        <v>21</v>
      </c>
      <c r="B25" s="86" t="str">
        <f>IF(Resultate!$G$33=Resultate!$I$33,"21. Rank",IF(Resultate!$G$33&lt;Resultate!$I$33,Resultate!$D$33,Resultate!$F$33))</f>
        <v>21. Rank</v>
      </c>
    </row>
    <row r="26" spans="1:2" ht="13.5" thickTop="1" x14ac:dyDescent="0.2"/>
  </sheetData>
  <phoneticPr fontId="0" type="noConversion"/>
  <printOptions horizontalCentered="1"/>
  <pageMargins left="0.74803149606299213" right="0.74803149606299213" top="1.5748031496062993" bottom="0.98425196850393704" header="0.51181102362204722" footer="0.51181102362204722"/>
  <pageSetup paperSize="9" orientation="portrait" horizontalDpi="4294967292" verticalDpi="4294967292" r:id="rId1"/>
  <headerFooter alignWithMargins="0">
    <oddHeader>&amp;C&amp;"Arial,Fett"&amp;14Final Ranking</oddHeader>
    <oddFooter xml:space="preserve">&amp;R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13</vt:i4>
      </vt:variant>
    </vt:vector>
  </HeadingPairs>
  <TitlesOfParts>
    <vt:vector size="17" baseType="lpstr">
      <vt:lpstr>Setzliste</vt:lpstr>
      <vt:lpstr>Resultate</vt:lpstr>
      <vt:lpstr>Raster</vt:lpstr>
      <vt:lpstr>Ranking</vt:lpstr>
      <vt:lpstr>Ranking!Druckbereich</vt:lpstr>
      <vt:lpstr>Raster!Druckbereich</vt:lpstr>
      <vt:lpstr>Resultate!Druckbereich</vt:lpstr>
      <vt:lpstr>Setzliste!Druckbereich</vt:lpstr>
      <vt:lpstr>Resultate!Drucktitel</vt:lpstr>
      <vt:lpstr>Setzliste!fillPlayers</vt:lpstr>
      <vt:lpstr>Setzliste!fillPlayers_1</vt:lpstr>
      <vt:lpstr>Setzliste!fillPlayers_2</vt:lpstr>
      <vt:lpstr>Setzliste!fillPlayers_3</vt:lpstr>
      <vt:lpstr>Setzliste!fillPlayers_4</vt:lpstr>
      <vt:lpstr>Setzliste!fillPlayers_5</vt:lpstr>
      <vt:lpstr>Setzliste!fillPlayers_6</vt:lpstr>
      <vt:lpstr>Setzliste!fillPlayers_7</vt:lpstr>
    </vt:vector>
  </TitlesOfParts>
  <Company>clicdesign 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Hurni</dc:creator>
  <cp:lastModifiedBy>Gino</cp:lastModifiedBy>
  <dcterms:created xsi:type="dcterms:W3CDTF">2005-06-20T09:21:32Z</dcterms:created>
  <dcterms:modified xsi:type="dcterms:W3CDTF">2020-05-30T07:55:10Z</dcterms:modified>
</cp:coreProperties>
</file>