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ÖVV BEACHREFERAT\ÖMS Nachwuchs\Turnierraster\"/>
    </mc:Choice>
  </mc:AlternateContent>
  <bookViews>
    <workbookView xWindow="0" yWindow="0" windowWidth="28800" windowHeight="12430" activeTab="7"/>
  </bookViews>
  <sheets>
    <sheet name="Doku" sheetId="11" r:id="rId1"/>
    <sheet name="Import" sheetId="5" r:id="rId2"/>
    <sheet name="Seeding" sheetId="1" r:id="rId3"/>
    <sheet name="Pools" sheetId="2" r:id="rId4"/>
    <sheet name="PoolMatches" sheetId="3" r:id="rId5"/>
    <sheet name="PoolStandings" sheetId="6" r:id="rId6"/>
    <sheet name="ElimMatches" sheetId="4" r:id="rId7"/>
    <sheet name="Bracket" sheetId="9" r:id="rId8"/>
    <sheet name="Result" sheetId="7" r:id="rId9"/>
  </sheets>
  <definedNames>
    <definedName name="_xlnm._FilterDatabase" localSheetId="1" hidden="1">Import!$A$1:$D$25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2" i="1"/>
  <c r="B45" i="9"/>
  <c r="A37" i="9"/>
  <c r="A21" i="9"/>
  <c r="D4" i="1" l="1"/>
  <c r="D5" i="1"/>
  <c r="D6" i="1"/>
  <c r="D7" i="1"/>
  <c r="D8" i="1"/>
  <c r="B13" i="9"/>
  <c r="C56" i="9"/>
  <c r="C29" i="9"/>
  <c r="K8" i="3"/>
  <c r="C15" i="3" s="1"/>
  <c r="L14" i="3"/>
  <c r="E7" i="6" s="1"/>
  <c r="B2" i="1"/>
  <c r="B16" i="3"/>
  <c r="B14" i="3"/>
  <c r="B12" i="3"/>
  <c r="B10" i="3"/>
  <c r="B8" i="3"/>
  <c r="B6" i="3"/>
  <c r="B4" i="3"/>
  <c r="B2" i="3"/>
  <c r="B3" i="1"/>
  <c r="B4" i="1"/>
  <c r="B5" i="1"/>
  <c r="B6" i="1"/>
  <c r="B7" i="1"/>
  <c r="B8" i="1"/>
  <c r="B9" i="1"/>
  <c r="L8" i="3"/>
  <c r="C17" i="3" s="1"/>
  <c r="K16" i="3"/>
  <c r="D8" i="6" s="1"/>
  <c r="L6" i="3"/>
  <c r="C16" i="3" s="1"/>
  <c r="C3" i="1"/>
  <c r="C4" i="1"/>
  <c r="C5" i="1"/>
  <c r="C6" i="1"/>
  <c r="C7" i="1"/>
  <c r="C8" i="1"/>
  <c r="C9" i="1"/>
  <c r="C2" i="1"/>
  <c r="A3" i="1"/>
  <c r="A4" i="1"/>
  <c r="A5" i="1"/>
  <c r="E5" i="1" s="1"/>
  <c r="A6" i="1"/>
  <c r="E6" i="1" s="1"/>
  <c r="A7" i="1"/>
  <c r="A8" i="1"/>
  <c r="A9" i="1"/>
  <c r="A2" i="1"/>
  <c r="L4" i="3"/>
  <c r="C13" i="3" s="1"/>
  <c r="K4" i="3"/>
  <c r="C11" i="3" s="1"/>
  <c r="L10" i="3"/>
  <c r="E3" i="6" s="1"/>
  <c r="K6" i="3"/>
  <c r="C14" i="3" s="1"/>
  <c r="K14" i="3"/>
  <c r="L16" i="3"/>
  <c r="K12" i="3"/>
  <c r="C4" i="6" l="1"/>
  <c r="C3" i="4" s="1"/>
  <c r="A24" i="9" s="1"/>
  <c r="E9" i="1"/>
  <c r="C3" i="3" s="1"/>
  <c r="K2" i="3" s="1"/>
  <c r="C10" i="3" s="1"/>
  <c r="K10" i="3" s="1"/>
  <c r="C2" i="6" s="1"/>
  <c r="E2" i="1"/>
  <c r="A2" i="2" s="1"/>
  <c r="E8" i="1"/>
  <c r="E4" i="1"/>
  <c r="B3" i="2" s="1"/>
  <c r="E7" i="1"/>
  <c r="C9" i="3" s="1"/>
  <c r="C7" i="3"/>
  <c r="B5" i="2"/>
  <c r="A4" i="2"/>
  <c r="C5" i="3"/>
  <c r="A3" i="2"/>
  <c r="C4" i="3"/>
  <c r="C8" i="3"/>
  <c r="C9" i="6"/>
  <c r="B9" i="7" s="1"/>
  <c r="D4" i="6"/>
  <c r="E3" i="1"/>
  <c r="C6" i="3" s="1"/>
  <c r="C8" i="6"/>
  <c r="C5" i="4" s="1"/>
  <c r="C7" i="6"/>
  <c r="C2" i="4" s="1"/>
  <c r="C6" i="6"/>
  <c r="K2" i="4" l="1"/>
  <c r="C7" i="4" s="1"/>
  <c r="B20" i="9" s="1"/>
  <c r="A5" i="2"/>
  <c r="C2" i="3"/>
  <c r="B4" i="2"/>
  <c r="B2" i="2"/>
  <c r="E9" i="6"/>
  <c r="A31" i="9"/>
  <c r="K4" i="4"/>
  <c r="C9" i="4" s="1"/>
  <c r="L8" i="4" s="1"/>
  <c r="C11" i="4" s="1"/>
  <c r="L10" i="4" s="1"/>
  <c r="B5" i="7" s="1"/>
  <c r="C8" i="4"/>
  <c r="K8" i="4" s="1"/>
  <c r="B52" i="9"/>
  <c r="A15" i="9"/>
  <c r="L2" i="4"/>
  <c r="B6" i="7" s="1"/>
  <c r="B3" i="9"/>
  <c r="C6" i="4"/>
  <c r="K6" i="4" s="1"/>
  <c r="C12" i="4" s="1"/>
  <c r="D2" i="6"/>
  <c r="E8" i="6"/>
  <c r="I8" i="6"/>
  <c r="I7" i="6"/>
  <c r="L9" i="6"/>
  <c r="L7" i="6"/>
  <c r="L8" i="6"/>
  <c r="I6" i="6"/>
  <c r="L6" i="6"/>
  <c r="I9" i="6"/>
  <c r="D7" i="6"/>
  <c r="D6" i="6"/>
  <c r="L6" i="4" l="1"/>
  <c r="C10" i="4" s="1"/>
  <c r="K10" i="4" s="1"/>
  <c r="B4" i="7" s="1"/>
  <c r="L2" i="3"/>
  <c r="C3" i="6" s="1"/>
  <c r="B35" i="9"/>
  <c r="C13" i="4"/>
  <c r="L12" i="4" s="1"/>
  <c r="B3" i="7" s="1"/>
  <c r="C43" i="9"/>
  <c r="C11" i="9"/>
  <c r="C4" i="4" l="1"/>
  <c r="D3" i="6"/>
  <c r="C55" i="9"/>
  <c r="D57" i="9"/>
  <c r="C12" i="3"/>
  <c r="E4" i="6"/>
  <c r="K12" i="4"/>
  <c r="C59" i="9"/>
  <c r="C44" i="9"/>
  <c r="A40" i="9" l="1"/>
  <c r="L4" i="4"/>
  <c r="B7" i="7" s="1"/>
  <c r="K2" i="6"/>
  <c r="H2" i="6"/>
  <c r="L12" i="3"/>
  <c r="L3" i="6"/>
  <c r="H8" i="6"/>
  <c r="J8" i="6" s="1"/>
  <c r="H7" i="6"/>
  <c r="J7" i="6" s="1"/>
  <c r="K9" i="6"/>
  <c r="M9" i="6" s="1"/>
  <c r="H6" i="6"/>
  <c r="J6" i="6" s="1"/>
  <c r="K8" i="6"/>
  <c r="M8" i="6" s="1"/>
  <c r="K6" i="6"/>
  <c r="M6" i="6" s="1"/>
  <c r="L2" i="6"/>
  <c r="K3" i="6"/>
  <c r="K7" i="6"/>
  <c r="M7" i="6" s="1"/>
  <c r="H3" i="6"/>
  <c r="I4" i="6"/>
  <c r="H4" i="6"/>
  <c r="J4" i="6" s="1"/>
  <c r="I2" i="6"/>
  <c r="K4" i="6"/>
  <c r="I3" i="6"/>
  <c r="H9" i="6"/>
  <c r="J9" i="6" s="1"/>
  <c r="L4" i="6"/>
  <c r="B2" i="7"/>
  <c r="D27" i="9"/>
  <c r="J2" i="6" l="1"/>
  <c r="M2" i="6"/>
  <c r="M3" i="6"/>
  <c r="M4" i="6"/>
  <c r="J3" i="6"/>
  <c r="C5" i="6"/>
  <c r="E5" i="6" s="1"/>
  <c r="B8" i="7" l="1"/>
  <c r="K5" i="6"/>
  <c r="H5" i="6"/>
  <c r="I5" i="6"/>
  <c r="L5" i="6"/>
  <c r="J5" i="6" l="1"/>
  <c r="M5" i="6"/>
</calcChain>
</file>

<file path=xl/sharedStrings.xml><?xml version="1.0" encoding="utf-8"?>
<sst xmlns="http://schemas.openxmlformats.org/spreadsheetml/2006/main" count="93" uniqueCount="66">
  <si>
    <t>Country</t>
  </si>
  <si>
    <t>Teamname</t>
  </si>
  <si>
    <t>Seed</t>
  </si>
  <si>
    <t>Team</t>
  </si>
  <si>
    <t>Pool A</t>
  </si>
  <si>
    <t>Pool B</t>
  </si>
  <si>
    <t>Match Number</t>
  </si>
  <si>
    <t>Pool</t>
  </si>
  <si>
    <t>Team A</t>
  </si>
  <si>
    <t>Set1</t>
  </si>
  <si>
    <t>Set2</t>
  </si>
  <si>
    <t>Set3</t>
  </si>
  <si>
    <t>Date/Time</t>
  </si>
  <si>
    <t>Duration(min)</t>
  </si>
  <si>
    <t>Winner</t>
  </si>
  <si>
    <t>Loser</t>
  </si>
  <si>
    <t>Sets</t>
  </si>
  <si>
    <t>Pos</t>
  </si>
  <si>
    <t>Games won</t>
  </si>
  <si>
    <t>Games lost</t>
  </si>
  <si>
    <t>Sets won</t>
  </si>
  <si>
    <t>Sets lost</t>
  </si>
  <si>
    <t>Sets ratio</t>
  </si>
  <si>
    <t>Points won</t>
  </si>
  <si>
    <t>Points lost</t>
  </si>
  <si>
    <t>Points ratio</t>
  </si>
  <si>
    <t>A</t>
  </si>
  <si>
    <t>B</t>
  </si>
  <si>
    <t>Semifinals</t>
  </si>
  <si>
    <t>Bronze</t>
  </si>
  <si>
    <t>Gold</t>
  </si>
  <si>
    <t>Nur die blauen Felder befüllen!</t>
  </si>
  <si>
    <t>Loser ranked 5</t>
  </si>
  <si>
    <t>Court</t>
  </si>
  <si>
    <t>Entry Points 
Team</t>
  </si>
  <si>
    <t>Seed
Main Draw</t>
  </si>
  <si>
    <t>Wild Card 
(ÖVV/Organizer/
Foreign)</t>
  </si>
  <si>
    <t>WC/Q</t>
  </si>
  <si>
    <t>FIVB Top 20</t>
  </si>
  <si>
    <t>FIVB 21-120</t>
  </si>
  <si>
    <t>FIVB &gt; 121</t>
  </si>
  <si>
    <t>1 Wild Card Foreign</t>
  </si>
  <si>
    <t>Rang</t>
  </si>
  <si>
    <t>Loser Ranked 5</t>
  </si>
  <si>
    <r>
      <rPr>
        <i/>
        <sz val="11"/>
        <color theme="1"/>
        <rFont val="Calibri"/>
        <family val="2"/>
        <scheme val="minor"/>
      </rPr>
      <t>Import:</t>
    </r>
    <r>
      <rPr>
        <sz val="11"/>
        <color theme="1"/>
        <rFont val="Calibri"/>
        <family val="2"/>
        <scheme val="minor"/>
      </rPr>
      <t xml:space="preserve"> Die blauen Felder von Hand befüllen (Entry Points Team optional zu befüllen)
Eingabe Wildcard mit "Ja"</t>
    </r>
  </si>
  <si>
    <r>
      <t xml:space="preserve">evtl. </t>
    </r>
    <r>
      <rPr>
        <i/>
        <sz val="11"/>
        <color theme="1"/>
        <rFont val="Calibri"/>
        <family val="2"/>
        <scheme val="minor"/>
      </rPr>
      <t xml:space="preserve">Import </t>
    </r>
    <r>
      <rPr>
        <sz val="11"/>
        <color theme="1"/>
        <rFont val="Calibri"/>
        <family val="2"/>
        <scheme val="minor"/>
      </rPr>
      <t>nach Seed sortieren</t>
    </r>
  </si>
  <si>
    <r>
      <rPr>
        <i/>
        <sz val="11"/>
        <color theme="1"/>
        <rFont val="Calibri"/>
        <family val="2"/>
        <scheme val="minor"/>
      </rPr>
      <t>Seeding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Pools</t>
    </r>
    <r>
      <rPr>
        <sz val="11"/>
        <color theme="1"/>
        <rFont val="Calibri"/>
        <family val="2"/>
        <scheme val="minor"/>
      </rPr>
      <t xml:space="preserve"> generieren sich automatisch</t>
    </r>
  </si>
  <si>
    <r>
      <rPr>
        <i/>
        <sz val="11"/>
        <color theme="1"/>
        <rFont val="Calibri"/>
        <family val="2"/>
        <scheme val="minor"/>
      </rPr>
      <t xml:space="preserve">Pool Matches: </t>
    </r>
    <r>
      <rPr>
        <sz val="11"/>
        <color theme="1"/>
        <rFont val="Calibri"/>
        <family val="2"/>
        <scheme val="minor"/>
      </rPr>
      <t>nach jedem Spiel Ergebnis eintragen</t>
    </r>
  </si>
  <si>
    <r>
      <rPr>
        <i/>
        <sz val="11"/>
        <color theme="1"/>
        <rFont val="Calibri"/>
        <family val="2"/>
        <scheme val="minor"/>
      </rPr>
      <t>Elimination Matches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Bracket</t>
    </r>
    <r>
      <rPr>
        <sz val="11"/>
        <color theme="1"/>
        <rFont val="Calibri"/>
        <family val="2"/>
        <scheme val="minor"/>
      </rPr>
      <t xml:space="preserve"> werden generiert</t>
    </r>
  </si>
  <si>
    <r>
      <rPr>
        <i/>
        <sz val="11"/>
        <color theme="1"/>
        <rFont val="Calibri"/>
        <family val="2"/>
        <scheme val="minor"/>
      </rPr>
      <t xml:space="preserve">ElimMatches: </t>
    </r>
    <r>
      <rPr>
        <sz val="11"/>
        <color theme="1"/>
        <rFont val="Calibri"/>
        <family val="2"/>
        <scheme val="minor"/>
      </rPr>
      <t>nach jedem Spiel eintragen</t>
    </r>
  </si>
  <si>
    <r>
      <rPr>
        <i/>
        <sz val="11"/>
        <color theme="1"/>
        <rFont val="Calibri"/>
        <family val="2"/>
        <scheme val="minor"/>
      </rPr>
      <t xml:space="preserve">Result </t>
    </r>
    <r>
      <rPr>
        <sz val="11"/>
        <color theme="1"/>
        <rFont val="Calibri"/>
        <family val="2"/>
        <scheme val="minor"/>
      </rPr>
      <t>zeigt die endgültigen Platzierungen</t>
    </r>
  </si>
  <si>
    <t>Beach Volleyball-Referat: Christian Lick</t>
  </si>
  <si>
    <t xml:space="preserve">E-Mail: beachreferat@volleynet.at </t>
  </si>
  <si>
    <t>Seed1</t>
  </si>
  <si>
    <t>Seed2</t>
  </si>
  <si>
    <t>Seed3</t>
  </si>
  <si>
    <t>Seed4</t>
  </si>
  <si>
    <t>Seed5</t>
  </si>
  <si>
    <t>Seed6</t>
  </si>
  <si>
    <t>Seed7</t>
  </si>
  <si>
    <t>Seed8</t>
  </si>
  <si>
    <t>WC</t>
  </si>
  <si>
    <t>Seed 8 ist mit Q (=Qualifikant) vorgegeben, wenn kein Qualifikations-
turnier =&gt; löschen</t>
  </si>
  <si>
    <t>Telefon: +43664 942 3633 (Do 14-18, Fr 12-16 Uhr)</t>
  </si>
  <si>
    <t>Gold Medal Match</t>
  </si>
  <si>
    <t>Bronze Medal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</si>
</sst>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7"/>
      <name val="Arial Narrow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 Narrow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name val="Arial Narrow"/>
      <family val="2"/>
    </font>
  </fonts>
  <fills count="8">
    <fill>
      <patternFill patternType="none"/>
    </fill>
    <fill>
      <patternFill patternType="gray125"/>
    </fill>
    <fill>
      <patternFill patternType="gray06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7" fontId="2" fillId="2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37" fontId="1" fillId="0" borderId="0" xfId="0" applyNumberFormat="1" applyFont="1" applyBorder="1" applyAlignment="1">
      <alignment horizontal="center" vertical="center"/>
    </xf>
    <xf numFmtId="37" fontId="3" fillId="0" borderId="0" xfId="0" applyNumberFormat="1" applyFont="1" applyBorder="1" applyAlignment="1">
      <alignment horizontal="right" vertical="center"/>
    </xf>
    <xf numFmtId="0" fontId="0" fillId="3" borderId="8" xfId="0" applyFill="1" applyBorder="1"/>
    <xf numFmtId="0" fontId="0" fillId="3" borderId="0" xfId="0" applyFill="1"/>
    <xf numFmtId="0" fontId="0" fillId="0" borderId="0" xfId="0" applyAlignment="1">
      <alignment vertical="top" wrapText="1"/>
    </xf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164" fontId="0" fillId="5" borderId="0" xfId="0" applyNumberFormat="1" applyFill="1"/>
    <xf numFmtId="164" fontId="0" fillId="6" borderId="0" xfId="0" applyNumberFormat="1" applyFill="1"/>
    <xf numFmtId="0" fontId="7" fillId="5" borderId="0" xfId="0" applyFont="1" applyFill="1"/>
    <xf numFmtId="0" fontId="7" fillId="6" borderId="0" xfId="0" applyFont="1" applyFill="1"/>
    <xf numFmtId="0" fontId="0" fillId="0" borderId="0" xfId="0" applyAlignment="1">
      <alignment vertical="center" wrapText="1"/>
    </xf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10" fillId="7" borderId="0" xfId="0" applyFont="1" applyFill="1" applyAlignment="1">
      <alignment vertical="top" wrapText="1"/>
    </xf>
    <xf numFmtId="1" fontId="0" fillId="3" borderId="8" xfId="0" applyNumberFormat="1" applyFill="1" applyBorder="1"/>
    <xf numFmtId="0" fontId="8" fillId="0" borderId="0" xfId="0" applyFont="1" applyAlignment="1">
      <alignment horizontal="center" vertical="center" textRotation="90"/>
    </xf>
    <xf numFmtId="1" fontId="0" fillId="5" borderId="0" xfId="0" applyNumberFormat="1" applyFill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37" fontId="1" fillId="0" borderId="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Standard" xfId="0" builtinId="0"/>
  </cellStyles>
  <dxfs count="2">
    <dxf>
      <font>
        <color rgb="FF9C0006"/>
      </font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4688696</xdr:colOff>
      <xdr:row>19</xdr:row>
      <xdr:rowOff>3012</xdr:rowOff>
    </xdr:from>
    <xdr:to>
      <xdr:col>1</xdr:col>
      <xdr:colOff>5335676</xdr:colOff>
      <xdr:row>24</xdr:row>
      <xdr:rowOff>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3149" y="4557759"/>
          <a:ext cx="646980" cy="902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24" sqref="B24"/>
    </sheetView>
  </sheetViews>
  <sheetFormatPr baseColWidth="10" defaultColWidth="11.375" defaultRowHeight="14.3" x14ac:dyDescent="0.25"/>
  <cols>
    <col min="1" max="1" width="6.875" style="27" customWidth="1"/>
    <col min="2" max="2" width="78.25" style="14" bestFit="1" customWidth="1"/>
    <col min="3" max="16384" width="11.375" style="14"/>
  </cols>
  <sheetData>
    <row r="2" spans="1:2" ht="28.55" x14ac:dyDescent="0.25">
      <c r="A2" s="27">
        <v>1</v>
      </c>
      <c r="B2" s="14" t="s">
        <v>44</v>
      </c>
    </row>
    <row r="3" spans="1:2" x14ac:dyDescent="0.25">
      <c r="B3" s="14" t="s">
        <v>45</v>
      </c>
    </row>
    <row r="5" spans="1:2" x14ac:dyDescent="0.25">
      <c r="A5" s="27">
        <v>2</v>
      </c>
      <c r="B5" s="14" t="s">
        <v>46</v>
      </c>
    </row>
    <row r="6" spans="1:2" ht="30.6" customHeight="1" x14ac:dyDescent="0.25">
      <c r="B6" s="14" t="s">
        <v>62</v>
      </c>
    </row>
    <row r="8" spans="1:2" x14ac:dyDescent="0.25">
      <c r="A8" s="27">
        <v>3</v>
      </c>
      <c r="B8" s="14" t="s">
        <v>47</v>
      </c>
    </row>
    <row r="9" spans="1:2" x14ac:dyDescent="0.25">
      <c r="B9" s="27" t="s">
        <v>31</v>
      </c>
    </row>
    <row r="11" spans="1:2" x14ac:dyDescent="0.25">
      <c r="A11" s="27">
        <v>4</v>
      </c>
      <c r="B11" s="14" t="s">
        <v>48</v>
      </c>
    </row>
    <row r="13" spans="1:2" x14ac:dyDescent="0.25">
      <c r="A13" s="27">
        <v>5</v>
      </c>
      <c r="B13" s="14" t="s">
        <v>49</v>
      </c>
    </row>
    <row r="14" spans="1:2" x14ac:dyDescent="0.25">
      <c r="B14" s="27" t="s">
        <v>31</v>
      </c>
    </row>
    <row r="16" spans="1:2" x14ac:dyDescent="0.25">
      <c r="A16" s="27">
        <v>6</v>
      </c>
      <c r="B16" s="14" t="s">
        <v>50</v>
      </c>
    </row>
    <row r="20" spans="2:2" x14ac:dyDescent="0.25">
      <c r="B20" s="28"/>
    </row>
    <row r="21" spans="2:2" x14ac:dyDescent="0.25">
      <c r="B21" s="28" t="s">
        <v>51</v>
      </c>
    </row>
    <row r="22" spans="2:2" x14ac:dyDescent="0.25">
      <c r="B22" s="28" t="s">
        <v>52</v>
      </c>
    </row>
    <row r="23" spans="2:2" x14ac:dyDescent="0.25">
      <c r="B23" s="28" t="s">
        <v>63</v>
      </c>
    </row>
    <row r="24" spans="2:2" x14ac:dyDescent="0.25">
      <c r="B24" s="2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19" sqref="C19"/>
    </sheetView>
  </sheetViews>
  <sheetFormatPr baseColWidth="10" defaultColWidth="10.75" defaultRowHeight="14.3" x14ac:dyDescent="0.25"/>
  <cols>
    <col min="1" max="1" width="10.25" bestFit="1" customWidth="1"/>
    <col min="2" max="2" width="31" bestFit="1" customWidth="1"/>
    <col min="3" max="3" width="12.75" bestFit="1" customWidth="1"/>
    <col min="4" max="4" width="13.875" bestFit="1" customWidth="1"/>
    <col min="5" max="5" width="17.625" customWidth="1"/>
    <col min="7" max="7" width="26" bestFit="1" customWidth="1"/>
    <col min="8" max="9" width="5.375" bestFit="1" customWidth="1"/>
  </cols>
  <sheetData>
    <row r="1" spans="1:8" ht="42.8" x14ac:dyDescent="0.25">
      <c r="A1" s="9" t="s">
        <v>0</v>
      </c>
      <c r="B1" s="9" t="s">
        <v>1</v>
      </c>
      <c r="C1" s="24" t="s">
        <v>35</v>
      </c>
      <c r="D1" s="24" t="s">
        <v>34</v>
      </c>
      <c r="E1" s="24" t="s">
        <v>36</v>
      </c>
    </row>
    <row r="2" spans="1:8" x14ac:dyDescent="0.25">
      <c r="A2" s="13"/>
      <c r="B2" s="13" t="s">
        <v>53</v>
      </c>
      <c r="C2" s="13">
        <v>1</v>
      </c>
      <c r="D2" s="17"/>
      <c r="E2" s="13"/>
      <c r="G2" t="s">
        <v>41</v>
      </c>
      <c r="H2" t="s">
        <v>2</v>
      </c>
    </row>
    <row r="3" spans="1:8" x14ac:dyDescent="0.25">
      <c r="A3" s="13"/>
      <c r="B3" s="13" t="s">
        <v>54</v>
      </c>
      <c r="C3" s="13">
        <v>2</v>
      </c>
      <c r="D3" s="17"/>
      <c r="E3" s="13"/>
      <c r="G3" t="s">
        <v>38</v>
      </c>
      <c r="H3">
        <v>1</v>
      </c>
    </row>
    <row r="4" spans="1:8" x14ac:dyDescent="0.25">
      <c r="A4" s="13"/>
      <c r="B4" s="13" t="s">
        <v>55</v>
      </c>
      <c r="C4" s="13">
        <v>3</v>
      </c>
      <c r="D4" s="17"/>
      <c r="E4" s="13"/>
      <c r="G4" t="s">
        <v>39</v>
      </c>
      <c r="H4">
        <v>5</v>
      </c>
    </row>
    <row r="5" spans="1:8" x14ac:dyDescent="0.25">
      <c r="A5" s="13"/>
      <c r="B5" s="13" t="s">
        <v>56</v>
      </c>
      <c r="C5" s="13">
        <v>4</v>
      </c>
      <c r="D5" s="17"/>
      <c r="E5" s="13"/>
      <c r="G5" t="s">
        <v>40</v>
      </c>
      <c r="H5">
        <v>7</v>
      </c>
    </row>
    <row r="6" spans="1:8" x14ac:dyDescent="0.25">
      <c r="A6" s="13"/>
      <c r="B6" s="13" t="s">
        <v>57</v>
      </c>
      <c r="C6" s="13">
        <v>5</v>
      </c>
      <c r="D6" s="17"/>
      <c r="E6" s="13"/>
    </row>
    <row r="7" spans="1:8" x14ac:dyDescent="0.25">
      <c r="A7" s="13"/>
      <c r="B7" s="13" t="s">
        <v>58</v>
      </c>
      <c r="C7" s="13">
        <v>6</v>
      </c>
      <c r="D7" s="17"/>
      <c r="E7" s="13"/>
    </row>
    <row r="8" spans="1:8" x14ac:dyDescent="0.25">
      <c r="A8" s="13"/>
      <c r="B8" s="13" t="s">
        <v>59</v>
      </c>
      <c r="C8" s="13">
        <v>7</v>
      </c>
      <c r="D8" s="17"/>
      <c r="E8" s="13"/>
    </row>
    <row r="9" spans="1:8" x14ac:dyDescent="0.25">
      <c r="A9" s="13"/>
      <c r="B9" s="13" t="s">
        <v>60</v>
      </c>
      <c r="C9" s="13">
        <v>8</v>
      </c>
      <c r="D9" s="17"/>
      <c r="E9" s="13"/>
    </row>
    <row r="10" spans="1:8" s="15" customFormat="1" x14ac:dyDescent="0.25"/>
    <row r="11" spans="1:8" s="15" customFormat="1" x14ac:dyDescent="0.25"/>
    <row r="12" spans="1:8" s="15" customFormat="1" x14ac:dyDescent="0.25"/>
    <row r="13" spans="1:8" s="15" customFormat="1" x14ac:dyDescent="0.25"/>
    <row r="14" spans="1:8" s="15" customFormat="1" x14ac:dyDescent="0.25"/>
    <row r="15" spans="1:8" s="15" customFormat="1" x14ac:dyDescent="0.25"/>
    <row r="16" spans="1:8" s="15" customFormat="1" x14ac:dyDescent="0.25"/>
    <row r="17" s="15" customFormat="1" x14ac:dyDescent="0.25"/>
    <row r="18" s="15" customFormat="1" x14ac:dyDescent="0.25"/>
    <row r="19" s="15" customFormat="1" x14ac:dyDescent="0.25"/>
    <row r="20" s="15" customFormat="1" x14ac:dyDescent="0.25"/>
    <row r="21" s="15" customFormat="1" x14ac:dyDescent="0.25"/>
    <row r="22" s="15" customFormat="1" x14ac:dyDescent="0.25"/>
    <row r="23" s="15" customFormat="1" x14ac:dyDescent="0.25"/>
    <row r="24" s="15" customFormat="1" x14ac:dyDescent="0.25"/>
    <row r="25" s="15" customFormat="1" x14ac:dyDescent="0.25"/>
  </sheetData>
  <autoFilter ref="A1:D25">
    <sortState ref="A2:D33">
      <sortCondition ref="C1:C33"/>
    </sortState>
  </autoFilter>
  <conditionalFormatting sqref="E2:E9">
    <cfRule type="containsText" dxfId="1" priority="1" operator="containsText" text="Ja">
      <formula>NOT(ISERROR(SEARCH("Ja",E2)))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24" sqref="F24"/>
    </sheetView>
  </sheetViews>
  <sheetFormatPr baseColWidth="10" defaultColWidth="10.75" defaultRowHeight="14.3" x14ac:dyDescent="0.25"/>
  <cols>
    <col min="2" max="2" width="7.875" bestFit="1" customWidth="1"/>
    <col min="3" max="3" width="31" bestFit="1" customWidth="1"/>
    <col min="4" max="4" width="6.25" bestFit="1" customWidth="1"/>
    <col min="5" max="5" width="38.75" bestFit="1" customWidth="1"/>
  </cols>
  <sheetData>
    <row r="1" spans="1:5" x14ac:dyDescent="0.25">
      <c r="A1" t="s">
        <v>2</v>
      </c>
      <c r="B1" t="s">
        <v>0</v>
      </c>
      <c r="C1" t="s">
        <v>1</v>
      </c>
      <c r="D1" t="s">
        <v>37</v>
      </c>
      <c r="E1" t="s">
        <v>3</v>
      </c>
    </row>
    <row r="2" spans="1:5" x14ac:dyDescent="0.25">
      <c r="A2">
        <f>Import!C2</f>
        <v>1</v>
      </c>
      <c r="B2">
        <f>Import!A2</f>
        <v>0</v>
      </c>
      <c r="C2" t="str">
        <f>Import!B2</f>
        <v>Seed1</v>
      </c>
      <c r="D2" t="str">
        <f>IF(Import!E2="","","WC")</f>
        <v/>
      </c>
      <c r="E2" s="1" t="str">
        <f>"#"&amp;A2&amp;", "&amp;C2&amp;", "&amp;B2&amp;", "&amp;D2</f>
        <v xml:space="preserve">#1, Seed1, 0, </v>
      </c>
    </row>
    <row r="3" spans="1:5" x14ac:dyDescent="0.25">
      <c r="A3">
        <f>Import!C3</f>
        <v>2</v>
      </c>
      <c r="B3">
        <f>Import!A3</f>
        <v>0</v>
      </c>
      <c r="C3" t="str">
        <f>Import!B3</f>
        <v>Seed2</v>
      </c>
      <c r="D3" t="str">
        <f>IF(Import!E3="","","WC")</f>
        <v/>
      </c>
      <c r="E3" s="1" t="str">
        <f t="shared" ref="E3:E9" si="0">"#"&amp;A3&amp;", "&amp;C3&amp;", "&amp;B3&amp;", "&amp;D3</f>
        <v xml:space="preserve">#2, Seed2, 0, </v>
      </c>
    </row>
    <row r="4" spans="1:5" x14ac:dyDescent="0.25">
      <c r="A4">
        <f>Import!C4</f>
        <v>3</v>
      </c>
      <c r="B4">
        <f>Import!A4</f>
        <v>0</v>
      </c>
      <c r="C4" t="str">
        <f>Import!B4</f>
        <v>Seed3</v>
      </c>
      <c r="D4" t="str">
        <f>IF(Import!E4="","","WC")</f>
        <v/>
      </c>
      <c r="E4" s="1" t="str">
        <f t="shared" si="0"/>
        <v xml:space="preserve">#3, Seed3, 0, </v>
      </c>
    </row>
    <row r="5" spans="1:5" x14ac:dyDescent="0.25">
      <c r="A5">
        <f>Import!C5</f>
        <v>4</v>
      </c>
      <c r="B5">
        <f>Import!A5</f>
        <v>0</v>
      </c>
      <c r="C5" t="str">
        <f>Import!B5</f>
        <v>Seed4</v>
      </c>
      <c r="D5" t="str">
        <f>IF(Import!E5="","","WC")</f>
        <v/>
      </c>
      <c r="E5" s="1" t="str">
        <f t="shared" si="0"/>
        <v xml:space="preserve">#4, Seed4, 0, </v>
      </c>
    </row>
    <row r="6" spans="1:5" x14ac:dyDescent="0.25">
      <c r="A6">
        <f>Import!C6</f>
        <v>5</v>
      </c>
      <c r="B6">
        <f>Import!A6</f>
        <v>0</v>
      </c>
      <c r="C6" t="str">
        <f>Import!B6</f>
        <v>Seed5</v>
      </c>
      <c r="D6" t="str">
        <f>IF(Import!E6="","","WC")</f>
        <v/>
      </c>
      <c r="E6" s="1" t="str">
        <f t="shared" si="0"/>
        <v xml:space="preserve">#5, Seed5, 0, </v>
      </c>
    </row>
    <row r="7" spans="1:5" x14ac:dyDescent="0.25">
      <c r="A7">
        <f>Import!C7</f>
        <v>6</v>
      </c>
      <c r="B7">
        <f>Import!A7</f>
        <v>0</v>
      </c>
      <c r="C7" t="str">
        <f>Import!B7</f>
        <v>Seed6</v>
      </c>
      <c r="D7" t="str">
        <f>IF(Import!E7="","","WC")</f>
        <v/>
      </c>
      <c r="E7" s="1" t="str">
        <f t="shared" si="0"/>
        <v xml:space="preserve">#6, Seed6, 0, </v>
      </c>
    </row>
    <row r="8" spans="1:5" x14ac:dyDescent="0.25">
      <c r="A8">
        <f>Import!C8</f>
        <v>7</v>
      </c>
      <c r="B8">
        <f>Import!A8</f>
        <v>0</v>
      </c>
      <c r="C8" t="str">
        <f>Import!B8</f>
        <v>Seed7</v>
      </c>
      <c r="D8" t="str">
        <f>IF(Import!E8="","","WC")</f>
        <v/>
      </c>
      <c r="E8" s="1" t="str">
        <f t="shared" si="0"/>
        <v xml:space="preserve">#7, Seed7, 0, </v>
      </c>
    </row>
    <row r="9" spans="1:5" x14ac:dyDescent="0.25">
      <c r="A9">
        <f>Import!C9</f>
        <v>8</v>
      </c>
      <c r="B9">
        <f>Import!A9</f>
        <v>0</v>
      </c>
      <c r="C9" t="str">
        <f>Import!B9</f>
        <v>Seed8</v>
      </c>
      <c r="D9" t="s">
        <v>61</v>
      </c>
      <c r="E9" s="1" t="str">
        <f t="shared" si="0"/>
        <v>#8, Seed8, 0, WC</v>
      </c>
    </row>
    <row r="10" spans="1:5" x14ac:dyDescent="0.25">
      <c r="E10" s="1"/>
    </row>
    <row r="11" spans="1:5" x14ac:dyDescent="0.25">
      <c r="E11" s="1"/>
    </row>
    <row r="12" spans="1:5" x14ac:dyDescent="0.25">
      <c r="E12" s="1"/>
    </row>
    <row r="13" spans="1:5" x14ac:dyDescent="0.25">
      <c r="E13" s="1"/>
    </row>
    <row r="14" spans="1:5" x14ac:dyDescent="0.25">
      <c r="E14" s="1"/>
    </row>
    <row r="15" spans="1:5" x14ac:dyDescent="0.25">
      <c r="E15" s="1"/>
    </row>
    <row r="16" spans="1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</sheetData>
  <conditionalFormatting sqref="D9">
    <cfRule type="containsText" dxfId="0" priority="1" operator="containsText" text="WC">
      <formula>NOT(ISERROR(SEARCH("WC",D9)))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0" sqref="B30"/>
    </sheetView>
  </sheetViews>
  <sheetFormatPr baseColWidth="10" defaultColWidth="10.75" defaultRowHeight="14.3" x14ac:dyDescent="0.25"/>
  <cols>
    <col min="1" max="1" width="38.75" bestFit="1" customWidth="1"/>
    <col min="2" max="2" width="38.75" customWidth="1"/>
    <col min="3" max="3" width="35.25" bestFit="1" customWidth="1"/>
    <col min="4" max="4" width="32.125" bestFit="1" customWidth="1"/>
    <col min="5" max="5" width="26.375" bestFit="1" customWidth="1"/>
    <col min="6" max="6" width="38.75" bestFit="1" customWidth="1"/>
  </cols>
  <sheetData>
    <row r="1" spans="1:2" x14ac:dyDescent="0.25">
      <c r="A1" s="22" t="s">
        <v>4</v>
      </c>
      <c r="B1" s="23" t="s">
        <v>5</v>
      </c>
    </row>
    <row r="2" spans="1:2" x14ac:dyDescent="0.25">
      <c r="A2" s="18" t="str">
        <f>VLOOKUP(1,Seeding!$A$2:$E$24,5,FALSE)</f>
        <v xml:space="preserve">#1, Seed1, 0, </v>
      </c>
      <c r="B2" s="19" t="str">
        <f>VLOOKUP(2,Seeding!$A$2:$E$24,5,FALSE)</f>
        <v xml:space="preserve">#2, Seed2, 0, </v>
      </c>
    </row>
    <row r="3" spans="1:2" x14ac:dyDescent="0.25">
      <c r="A3" s="18" t="str">
        <f>VLOOKUP(4,Seeding!$A$2:$E$24,5,FALSE)</f>
        <v xml:space="preserve">#4, Seed4, 0, </v>
      </c>
      <c r="B3" s="19" t="str">
        <f>VLOOKUP(3,Seeding!$A$2:$E$24,5,FALSE)</f>
        <v xml:space="preserve">#3, Seed3, 0, </v>
      </c>
    </row>
    <row r="4" spans="1:2" x14ac:dyDescent="0.25">
      <c r="A4" s="18" t="str">
        <f>VLOOKUP(5,Seeding!$A$2:$E$24,5,FALSE)</f>
        <v xml:space="preserve">#5, Seed5, 0, </v>
      </c>
      <c r="B4" s="19" t="str">
        <f>VLOOKUP(6,Seeding!$A$2:$E$24,5,FALSE)</f>
        <v xml:space="preserve">#6, Seed6, 0, </v>
      </c>
    </row>
    <row r="5" spans="1:2" x14ac:dyDescent="0.25">
      <c r="A5" s="18" t="str">
        <f>VLOOKUP(8,Seeding!$A$2:$E$24,5,FALSE)</f>
        <v>#8, Seed8, 0, WC</v>
      </c>
      <c r="B5" s="19" t="str">
        <f>VLOOKUP(7,Seeding!$A$2:$E$24,5,FALSE)</f>
        <v xml:space="preserve">#7, Seed7, 0, 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D2" sqref="D2:G17"/>
    </sheetView>
  </sheetViews>
  <sheetFormatPr baseColWidth="10" defaultColWidth="10.75" defaultRowHeight="14.3" x14ac:dyDescent="0.25"/>
  <cols>
    <col min="1" max="1" width="14.125" bestFit="1" customWidth="1"/>
    <col min="3" max="3" width="38.75" bestFit="1" customWidth="1"/>
    <col min="4" max="4" width="14.375" customWidth="1"/>
    <col min="5" max="5" width="10.125" customWidth="1"/>
    <col min="10" max="10" width="13.625" bestFit="1" customWidth="1"/>
    <col min="11" max="11" width="33.625" bestFit="1" customWidth="1"/>
    <col min="12" max="12" width="38.75" bestFit="1" customWidth="1"/>
  </cols>
  <sheetData>
    <row r="1" spans="1:12" x14ac:dyDescent="0.25">
      <c r="A1" t="s">
        <v>6</v>
      </c>
      <c r="B1" t="s">
        <v>7</v>
      </c>
      <c r="C1" t="s">
        <v>8</v>
      </c>
      <c r="D1" t="s">
        <v>16</v>
      </c>
      <c r="E1" t="s">
        <v>9</v>
      </c>
      <c r="F1" t="s">
        <v>10</v>
      </c>
      <c r="G1" t="s">
        <v>11</v>
      </c>
      <c r="H1" t="s">
        <v>33</v>
      </c>
      <c r="I1" t="s">
        <v>12</v>
      </c>
      <c r="J1" t="s">
        <v>13</v>
      </c>
      <c r="K1" t="s">
        <v>14</v>
      </c>
      <c r="L1" t="s">
        <v>15</v>
      </c>
    </row>
    <row r="2" spans="1:12" x14ac:dyDescent="0.25">
      <c r="A2" s="18">
        <v>1</v>
      </c>
      <c r="B2" s="18" t="str">
        <f>Pools!A1</f>
        <v>Pool A</v>
      </c>
      <c r="C2" s="18" t="str">
        <f>Seeding!E2</f>
        <v xml:space="preserve">#1, Seed1, 0, </v>
      </c>
      <c r="D2" s="29"/>
      <c r="E2" s="29"/>
      <c r="F2" s="29"/>
      <c r="G2" s="29"/>
      <c r="H2" s="29"/>
      <c r="I2" s="12"/>
      <c r="J2" s="12"/>
      <c r="K2" t="str">
        <f>IF(D2="","",IF(D2=2,C2,C3))</f>
        <v/>
      </c>
      <c r="L2" t="str">
        <f>IF(D2="","",IF(D2&lt;2,C2,C3))</f>
        <v/>
      </c>
    </row>
    <row r="3" spans="1:12" x14ac:dyDescent="0.25">
      <c r="A3" s="18"/>
      <c r="B3" s="18"/>
      <c r="C3" s="18" t="str">
        <f>Seeding!E9</f>
        <v>#8, Seed8, 0, WC</v>
      </c>
      <c r="D3" s="29"/>
      <c r="E3" s="29"/>
      <c r="F3" s="29"/>
      <c r="G3" s="29"/>
      <c r="H3" s="29"/>
      <c r="I3" s="12"/>
      <c r="J3" s="12"/>
    </row>
    <row r="4" spans="1:12" x14ac:dyDescent="0.25">
      <c r="A4" s="18">
        <v>2</v>
      </c>
      <c r="B4" s="18" t="str">
        <f>Pools!A1</f>
        <v>Pool A</v>
      </c>
      <c r="C4" s="18" t="str">
        <f>Seeding!E5</f>
        <v xml:space="preserve">#4, Seed4, 0, </v>
      </c>
      <c r="D4" s="29"/>
      <c r="E4" s="29"/>
      <c r="F4" s="29"/>
      <c r="G4" s="29"/>
      <c r="H4" s="29"/>
      <c r="I4" s="12"/>
      <c r="J4" s="12"/>
      <c r="K4" t="str">
        <f t="shared" ref="K4" si="0">IF(D4="","",IF(D4=2,C4,C5))</f>
        <v/>
      </c>
      <c r="L4" t="str">
        <f t="shared" ref="L4" si="1">IF(D4="","",IF(D4&lt;2,C4,C5))</f>
        <v/>
      </c>
    </row>
    <row r="5" spans="1:12" x14ac:dyDescent="0.25">
      <c r="A5" s="18"/>
      <c r="B5" s="18"/>
      <c r="C5" s="18" t="str">
        <f>Seeding!E6</f>
        <v xml:space="preserve">#5, Seed5, 0, </v>
      </c>
      <c r="D5" s="29"/>
      <c r="E5" s="29"/>
      <c r="F5" s="29"/>
      <c r="G5" s="29"/>
      <c r="H5" s="29"/>
      <c r="I5" s="12"/>
      <c r="J5" s="12"/>
    </row>
    <row r="6" spans="1:12" x14ac:dyDescent="0.25">
      <c r="A6" s="19">
        <v>3</v>
      </c>
      <c r="B6" s="19" t="str">
        <f>Pools!B1</f>
        <v>Pool B</v>
      </c>
      <c r="C6" s="19" t="str">
        <f>Seeding!E3</f>
        <v xml:space="preserve">#2, Seed2, 0, </v>
      </c>
      <c r="D6" s="29"/>
      <c r="E6" s="29"/>
      <c r="F6" s="29"/>
      <c r="G6" s="29"/>
      <c r="H6" s="29"/>
      <c r="I6" s="12"/>
      <c r="J6" s="12"/>
      <c r="K6" t="str">
        <f t="shared" ref="K6" si="2">IF(D6="","",IF(D6=2,C6,C7))</f>
        <v/>
      </c>
      <c r="L6" t="str">
        <f t="shared" ref="L6" si="3">IF(D6="","",IF(D6&lt;2,C6,C7))</f>
        <v/>
      </c>
    </row>
    <row r="7" spans="1:12" x14ac:dyDescent="0.25">
      <c r="A7" s="19"/>
      <c r="B7" s="19"/>
      <c r="C7" s="19" t="str">
        <f>Seeding!E8</f>
        <v xml:space="preserve">#7, Seed7, 0, </v>
      </c>
      <c r="D7" s="29"/>
      <c r="E7" s="29"/>
      <c r="F7" s="29"/>
      <c r="G7" s="29"/>
      <c r="H7" s="29"/>
      <c r="I7" s="12"/>
      <c r="J7" s="12"/>
    </row>
    <row r="8" spans="1:12" x14ac:dyDescent="0.25">
      <c r="A8" s="19">
        <v>4</v>
      </c>
      <c r="B8" s="19" t="str">
        <f>Pools!B1</f>
        <v>Pool B</v>
      </c>
      <c r="C8" s="19" t="str">
        <f>Seeding!E4</f>
        <v xml:space="preserve">#3, Seed3, 0, </v>
      </c>
      <c r="D8" s="29"/>
      <c r="E8" s="29"/>
      <c r="F8" s="29"/>
      <c r="G8" s="29"/>
      <c r="H8" s="29"/>
      <c r="I8" s="12"/>
      <c r="J8" s="12"/>
      <c r="K8" t="str">
        <f t="shared" ref="K8" si="4">IF(D8="","",IF(D8=2,C8,C9))</f>
        <v/>
      </c>
      <c r="L8" t="str">
        <f t="shared" ref="L8" si="5">IF(D8="","",IF(D8&lt;2,C8,C9))</f>
        <v/>
      </c>
    </row>
    <row r="9" spans="1:12" x14ac:dyDescent="0.25">
      <c r="A9" s="19"/>
      <c r="B9" s="19"/>
      <c r="C9" s="19" t="str">
        <f>Seeding!E7</f>
        <v xml:space="preserve">#6, Seed6, 0, </v>
      </c>
      <c r="D9" s="29"/>
      <c r="E9" s="29"/>
      <c r="F9" s="29"/>
      <c r="G9" s="29"/>
      <c r="H9" s="29"/>
      <c r="I9" s="12"/>
      <c r="J9" s="12"/>
    </row>
    <row r="10" spans="1:12" x14ac:dyDescent="0.25">
      <c r="A10" s="18">
        <v>5</v>
      </c>
      <c r="B10" s="18" t="str">
        <f>Pools!A1</f>
        <v>Pool A</v>
      </c>
      <c r="C10" s="18" t="str">
        <f>K2</f>
        <v/>
      </c>
      <c r="D10" s="29"/>
      <c r="E10" s="29"/>
      <c r="F10" s="29"/>
      <c r="G10" s="29"/>
      <c r="H10" s="29"/>
      <c r="I10" s="12"/>
      <c r="J10" s="12"/>
      <c r="K10" t="str">
        <f t="shared" ref="K10" si="6">IF(D10="","",IF(D10=2,C10,C11))</f>
        <v/>
      </c>
      <c r="L10" t="str">
        <f t="shared" ref="L10" si="7">IF(D10="","",IF(D10&lt;2,C10,C11))</f>
        <v/>
      </c>
    </row>
    <row r="11" spans="1:12" x14ac:dyDescent="0.25">
      <c r="A11" s="18"/>
      <c r="B11" s="18"/>
      <c r="C11" s="18" t="str">
        <f>K4</f>
        <v/>
      </c>
      <c r="D11" s="29"/>
      <c r="E11" s="29"/>
      <c r="F11" s="29"/>
      <c r="G11" s="29"/>
      <c r="H11" s="29"/>
      <c r="I11" s="12"/>
      <c r="J11" s="12"/>
    </row>
    <row r="12" spans="1:12" x14ac:dyDescent="0.25">
      <c r="A12" s="18">
        <v>6</v>
      </c>
      <c r="B12" s="18" t="str">
        <f>Pools!A1</f>
        <v>Pool A</v>
      </c>
      <c r="C12" s="18" t="str">
        <f>L2</f>
        <v/>
      </c>
      <c r="D12" s="29"/>
      <c r="E12" s="29"/>
      <c r="F12" s="29"/>
      <c r="G12" s="29"/>
      <c r="H12" s="29"/>
      <c r="I12" s="12"/>
      <c r="J12" s="12"/>
      <c r="K12" t="str">
        <f t="shared" ref="K12" si="8">IF(D12="","",IF(D12=2,C12,C13))</f>
        <v/>
      </c>
      <c r="L12" t="str">
        <f t="shared" ref="L12" si="9">IF(D12="","",IF(D12&lt;2,C12,C13))</f>
        <v/>
      </c>
    </row>
    <row r="13" spans="1:12" x14ac:dyDescent="0.25">
      <c r="A13" s="18"/>
      <c r="B13" s="18"/>
      <c r="C13" s="18" t="str">
        <f>L4</f>
        <v/>
      </c>
      <c r="D13" s="29"/>
      <c r="E13" s="29"/>
      <c r="F13" s="29"/>
      <c r="G13" s="29"/>
      <c r="H13" s="29"/>
      <c r="I13" s="12"/>
      <c r="J13" s="12"/>
    </row>
    <row r="14" spans="1:12" x14ac:dyDescent="0.25">
      <c r="A14" s="19">
        <v>7</v>
      </c>
      <c r="B14" s="19" t="str">
        <f>Pools!B1</f>
        <v>Pool B</v>
      </c>
      <c r="C14" s="19" t="str">
        <f>K6</f>
        <v/>
      </c>
      <c r="D14" s="29"/>
      <c r="E14" s="29"/>
      <c r="F14" s="29"/>
      <c r="G14" s="29"/>
      <c r="H14" s="29"/>
      <c r="I14" s="12"/>
      <c r="J14" s="12"/>
      <c r="K14" t="str">
        <f t="shared" ref="K14" si="10">IF(D14="","",IF(D14=2,C14,C15))</f>
        <v/>
      </c>
      <c r="L14" t="str">
        <f t="shared" ref="L14" si="11">IF(D14="","",IF(D14&lt;2,C14,C15))</f>
        <v/>
      </c>
    </row>
    <row r="15" spans="1:12" x14ac:dyDescent="0.25">
      <c r="A15" s="19"/>
      <c r="B15" s="19"/>
      <c r="C15" s="19" t="str">
        <f>K8</f>
        <v/>
      </c>
      <c r="D15" s="29"/>
      <c r="E15" s="29"/>
      <c r="F15" s="29"/>
      <c r="G15" s="29"/>
      <c r="H15" s="29"/>
      <c r="I15" s="12"/>
      <c r="J15" s="12"/>
    </row>
    <row r="16" spans="1:12" x14ac:dyDescent="0.25">
      <c r="A16" s="19">
        <v>8</v>
      </c>
      <c r="B16" s="19" t="str">
        <f>Pools!B1</f>
        <v>Pool B</v>
      </c>
      <c r="C16" s="19" t="str">
        <f>L6</f>
        <v/>
      </c>
      <c r="D16" s="29"/>
      <c r="E16" s="29"/>
      <c r="F16" s="29"/>
      <c r="G16" s="29"/>
      <c r="H16" s="29"/>
      <c r="I16" s="12"/>
      <c r="J16" s="12"/>
      <c r="K16" t="str">
        <f t="shared" ref="K16" si="12">IF(D16="","",IF(D16=2,C16,C17))</f>
        <v/>
      </c>
      <c r="L16" t="str">
        <f t="shared" ref="L16" si="13">IF(D16="","",IF(D16&lt;2,C16,C17))</f>
        <v/>
      </c>
    </row>
    <row r="17" spans="1:10" x14ac:dyDescent="0.25">
      <c r="A17" s="19"/>
      <c r="B17" s="19"/>
      <c r="C17" s="19" t="str">
        <f>L8</f>
        <v/>
      </c>
      <c r="D17" s="29"/>
      <c r="E17" s="29"/>
      <c r="F17" s="29"/>
      <c r="G17" s="29"/>
      <c r="H17" s="29"/>
      <c r="I17" s="12"/>
      <c r="J17" s="12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K2" sqref="K2"/>
    </sheetView>
  </sheetViews>
  <sheetFormatPr baseColWidth="10" defaultColWidth="10.75" defaultRowHeight="14.3" x14ac:dyDescent="0.25"/>
  <cols>
    <col min="1" max="1" width="5" bestFit="1" customWidth="1"/>
    <col min="2" max="2" width="4.125" bestFit="1" customWidth="1"/>
    <col min="3" max="3" width="38.75" bestFit="1" customWidth="1"/>
    <col min="4" max="4" width="11.25" bestFit="1" customWidth="1"/>
    <col min="5" max="5" width="10.75" bestFit="1" customWidth="1"/>
    <col min="6" max="6" width="14.375" bestFit="1" customWidth="1"/>
    <col min="7" max="7" width="12" bestFit="1" customWidth="1"/>
    <col min="8" max="8" width="9" bestFit="1" customWidth="1"/>
    <col min="9" max="9" width="8.375" bestFit="1" customWidth="1"/>
    <col min="10" max="10" width="9.25" bestFit="1" customWidth="1"/>
    <col min="11" max="11" width="10.875" bestFit="1" customWidth="1"/>
    <col min="12" max="12" width="10.25" bestFit="1" customWidth="1"/>
    <col min="13" max="13" width="11.125" bestFit="1" customWidth="1"/>
  </cols>
  <sheetData>
    <row r="1" spans="1:13" x14ac:dyDescent="0.25">
      <c r="A1" t="s">
        <v>7</v>
      </c>
      <c r="B1" t="s">
        <v>17</v>
      </c>
      <c r="C1" t="s">
        <v>1</v>
      </c>
      <c r="D1" t="s">
        <v>18</v>
      </c>
      <c r="E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</row>
    <row r="2" spans="1:13" x14ac:dyDescent="0.25">
      <c r="A2" s="18" t="s">
        <v>26</v>
      </c>
      <c r="B2" s="18">
        <v>1</v>
      </c>
      <c r="C2" s="18" t="str">
        <f>IF(PoolMatches!K10="",PoolMatches!K2,PoolMatches!K10)</f>
        <v/>
      </c>
      <c r="D2" s="18">
        <f>IF(PoolMatches!K10="",IF(PoolMatches!K2=C2,1,IF(PoolMatches!K4=PoolStandings!C2,1,0)),2)</f>
        <v>1</v>
      </c>
      <c r="E2" s="18">
        <v>0</v>
      </c>
      <c r="F2" s="18"/>
      <c r="G2" s="18"/>
      <c r="H2" s="18">
        <f>SUMIFS(PoolMatches!$D$2:$D$17,PoolMatches!$C$2:$C$17,PoolStandings!C2)</f>
        <v>0</v>
      </c>
      <c r="I2" s="18">
        <f>IF(PoolMatches!C2=PoolStandings!C2,PoolMatches!D3,IF(PoolMatches!C3=PoolStandings!C2,PoolMatches!D2,0))+IF(PoolMatches!C4=PoolStandings!C2,PoolMatches!D5,IF(PoolMatches!C5=PoolStandings!C2,PoolMatches!D4,0))+IF(PoolMatches!C10=PoolStandings!C2,PoolMatches!D11,IF(PoolMatches!C11=PoolStandings!C2,PoolMatches!D10,0))+IF(PoolMatches!C12=PoolStandings!C2,PoolMatches!D13,IF(PoolMatches!C13=PoolStandings!C2,PoolMatches!D12,0))</f>
        <v>0</v>
      </c>
      <c r="J2" s="20" t="str">
        <f>IF(I2=0,"MAX",(H2/I2))</f>
        <v>MAX</v>
      </c>
      <c r="K2" s="31">
        <f>SUMIFS(PoolMatches!$E$2:$E$17,PoolMatches!$C$2:$C$17,PoolStandings!C2)+SUMIFS(PoolMatches!$F$2:$F$17,PoolMatches!$C$2:$C$17,PoolStandings!C2)+SUMIFS(PoolMatches!$G$2:$G$17,PoolMatches!$C$2:$C$17,PoolStandings!C2)</f>
        <v>0</v>
      </c>
      <c r="L2" s="18">
        <f>IF(PoolMatches!C2=PoolStandings!C2,SUM(PoolMatches!E3:G3),IF(PoolMatches!C3=PoolStandings!C2,SUM(PoolMatches!E2:G2),0))+IF(PoolMatches!C4=PoolStandings!C2,SUM(PoolMatches!E5:G5),IF(PoolMatches!C5=PoolStandings!C2,SUM(PoolMatches!E4:G4),0))+IF(PoolMatches!C10=PoolStandings!C2,SUM(PoolMatches!E11:G11),IF(PoolMatches!C11=PoolStandings!C2,SUM(PoolMatches!E10:G10),0))+IF(PoolMatches!C12=PoolStandings!C2,SUM(PoolMatches!E13:G13),IF(PoolMatches!C13=PoolStandings!C2,SUM(PoolMatches!E12:G12),0))</f>
        <v>0</v>
      </c>
      <c r="M2" s="20" t="str">
        <f>IF(L2=0,"MAX",(K2/L2))</f>
        <v>MAX</v>
      </c>
    </row>
    <row r="3" spans="1:13" x14ac:dyDescent="0.25">
      <c r="A3" s="18" t="s">
        <v>26</v>
      </c>
      <c r="B3" s="18">
        <v>2</v>
      </c>
      <c r="C3" s="18" t="str">
        <f>IF(PoolMatches!L10="",PoolMatches!L2,PoolMatches!L10)</f>
        <v/>
      </c>
      <c r="D3" s="18">
        <f>IF(PoolMatches!K2=PoolStandings!C3,1,IF(PoolMatches!K4=PoolStandings!C3,1,0))</f>
        <v>1</v>
      </c>
      <c r="E3" s="18">
        <f>IF(PoolMatches!L10="",0,1)</f>
        <v>0</v>
      </c>
      <c r="F3" s="18"/>
      <c r="G3" s="18"/>
      <c r="H3" s="18">
        <f>SUMIFS(PoolMatches!$D$2:$D$17,PoolMatches!$C$2:$C$17,PoolStandings!C3)</f>
        <v>0</v>
      </c>
      <c r="I3" s="18">
        <f>IF(PoolMatches!C2=PoolStandings!C3,PoolMatches!D3,IF(PoolMatches!C3=PoolStandings!C3,PoolMatches!D2,0))+IF(PoolMatches!C4=PoolStandings!C3,PoolMatches!D5,IF(PoolMatches!C5=PoolStandings!C3,PoolMatches!D4,0))+IF(PoolMatches!C10=PoolStandings!C3,PoolMatches!D11,IF(PoolMatches!C11=PoolStandings!C3,PoolMatches!D10,0))+IF(PoolMatches!C12=PoolStandings!C3,PoolMatches!D13,IF(PoolMatches!C13=PoolStandings!C3,PoolMatches!D12,0))</f>
        <v>0</v>
      </c>
      <c r="J3" s="20" t="str">
        <f t="shared" ref="J3:J9" si="0">IF(I3=0,"MAX",(H3/I3))</f>
        <v>MAX</v>
      </c>
      <c r="K3" s="18">
        <f>SUMIFS(PoolMatches!$E$2:$E$17,PoolMatches!$C$2:$C$17,PoolStandings!C3)+SUMIFS(PoolMatches!$F$2:$F$17,PoolMatches!$C$2:$C$17,PoolStandings!C3)+SUMIFS(PoolMatches!$G$2:$G$17,PoolMatches!$C$2:$C$17,PoolStandings!C3)</f>
        <v>0</v>
      </c>
      <c r="L3" s="18">
        <f>IF(PoolMatches!C2=PoolStandings!C3,SUM(PoolMatches!E3:G3),IF(PoolMatches!C3=PoolStandings!C3,SUM(PoolMatches!E2:G2),0))+IF(PoolMatches!C4=PoolStandings!C3,SUM(PoolMatches!E5:G5),IF(PoolMatches!C5=PoolStandings!C3,SUM(PoolMatches!E4:G4),0))+IF(PoolMatches!C10=PoolStandings!C3,SUM(PoolMatches!E11:G11),IF(PoolMatches!C11=PoolStandings!C3,SUM(PoolMatches!E10:G10),0))+IF(PoolMatches!C12=PoolStandings!C3,SUM(PoolMatches!E13:G13),IF(PoolMatches!C13=PoolStandings!C3,SUM(PoolMatches!E12:G12),0))</f>
        <v>0</v>
      </c>
      <c r="M3" s="20" t="str">
        <f t="shared" ref="M3:M9" si="1">IF(L3=0,"MAX",(K3/L3))</f>
        <v>MAX</v>
      </c>
    </row>
    <row r="4" spans="1:13" x14ac:dyDescent="0.25">
      <c r="A4" s="18" t="s">
        <v>26</v>
      </c>
      <c r="B4" s="18">
        <v>3</v>
      </c>
      <c r="C4" s="18" t="str">
        <f>IF(PoolMatches!K12="",PoolMatches!K4,PoolMatches!K12)</f>
        <v/>
      </c>
      <c r="D4" s="18">
        <f>IF(PoolMatches!K12="",0,1)</f>
        <v>0</v>
      </c>
      <c r="E4" s="18">
        <f>IF(PoolMatches!L2=C4,1,IF(PoolMatches!L4=C4,1,0))</f>
        <v>1</v>
      </c>
      <c r="F4" s="18"/>
      <c r="G4" s="18"/>
      <c r="H4" s="18">
        <f>SUMIFS(PoolMatches!$D$2:$D$17,PoolMatches!$C$2:$C$17,PoolStandings!C4)</f>
        <v>0</v>
      </c>
      <c r="I4" s="18">
        <f>IF(PoolMatches!C2=PoolStandings!C4,PoolMatches!D3,IF(PoolMatches!C3=PoolStandings!C4,PoolMatches!D2,0))+IF(PoolMatches!C4=PoolStandings!C4,PoolMatches!D5,IF(PoolMatches!C5=PoolStandings!C4,PoolMatches!D4,0))+IF(PoolMatches!C10=PoolStandings!C4,PoolMatches!D11,IF(PoolMatches!C11=PoolStandings!C4,PoolMatches!D10,0))+IF(PoolMatches!C12=PoolStandings!C4,PoolMatches!D13,IF(PoolMatches!C13=PoolStandings!C4,PoolMatches!D12,0))</f>
        <v>0</v>
      </c>
      <c r="J4" s="20" t="str">
        <f t="shared" si="0"/>
        <v>MAX</v>
      </c>
      <c r="K4" s="18">
        <f>SUMIFS(PoolMatches!$E$2:$E$17,PoolMatches!$C$2:$C$17,PoolStandings!C4)+SUMIFS(PoolMatches!$F$2:$F$17,PoolMatches!$C$2:$C$17,PoolStandings!C4)+SUMIFS(PoolMatches!$G$2:$G$17,PoolMatches!$C$2:$C$17,PoolStandings!C4)</f>
        <v>0</v>
      </c>
      <c r="L4" s="18">
        <f>IF(PoolMatches!C2=PoolStandings!C4,SUM(PoolMatches!E3:G3),IF(PoolMatches!C3=PoolStandings!C4,SUM(PoolMatches!E2:G2),0))+IF(PoolMatches!C4=PoolStandings!C4,SUM(PoolMatches!E5:G5),IF(PoolMatches!C5=PoolStandings!C4,SUM(PoolMatches!E4:G4),0))+IF(PoolMatches!C10=PoolStandings!C4,SUM(PoolMatches!E11:G11),IF(PoolMatches!C11=PoolStandings!C4,SUM(PoolMatches!E10:G10),0))+IF(PoolMatches!C12=PoolStandings!C4,SUM(PoolMatches!E13:G13),IF(PoolMatches!C13=PoolStandings!C4,SUM(PoolMatches!E12:G12),0))</f>
        <v>0</v>
      </c>
      <c r="M4" s="20" t="str">
        <f t="shared" si="1"/>
        <v>MAX</v>
      </c>
    </row>
    <row r="5" spans="1:13" x14ac:dyDescent="0.25">
      <c r="A5" s="18" t="s">
        <v>26</v>
      </c>
      <c r="B5" s="18">
        <v>4</v>
      </c>
      <c r="C5" s="18" t="str">
        <f>IF(PoolMatches!L12="",PoolMatches!L4,PoolMatches!L12)</f>
        <v/>
      </c>
      <c r="D5" s="18">
        <v>0</v>
      </c>
      <c r="E5" s="18">
        <f>IF(PoolMatches!L12="",IF(PoolMatches!L2=C5,1,IF(PoolMatches!L4=C5,1,0)),2)</f>
        <v>1</v>
      </c>
      <c r="F5" s="18"/>
      <c r="G5" s="18"/>
      <c r="H5" s="18">
        <f>SUMIFS(PoolMatches!$D$2:$D$17,PoolMatches!$C$2:$C$17,PoolStandings!C5)</f>
        <v>0</v>
      </c>
      <c r="I5" s="18">
        <f>IF(PoolMatches!C2=PoolStandings!C5,PoolMatches!D3,IF(PoolMatches!C3=PoolStandings!C5,PoolMatches!D2,0))+IF(PoolMatches!C4=PoolStandings!C5,PoolMatches!D5,IF(PoolMatches!C5=PoolStandings!C5,PoolMatches!D4,0))+IF(PoolMatches!C10=PoolStandings!C5,PoolMatches!D11,IF(PoolMatches!C11=PoolStandings!C5,PoolMatches!D10,0))+IF(PoolMatches!C12=PoolStandings!C5,PoolMatches!D13,IF(PoolMatches!C13=PoolStandings!C5,PoolMatches!D12,0))</f>
        <v>0</v>
      </c>
      <c r="J5" s="20" t="str">
        <f t="shared" si="0"/>
        <v>MAX</v>
      </c>
      <c r="K5" s="18">
        <f>SUMIFS(PoolMatches!$E$2:$E$17,PoolMatches!$C$2:$C$17,PoolStandings!C5)+SUMIFS(PoolMatches!$F$2:$F$17,PoolMatches!$C$2:$C$17,PoolStandings!C5)+SUMIFS(PoolMatches!$G$2:$G$17,PoolMatches!$C$2:$C$17,PoolStandings!C5)</f>
        <v>0</v>
      </c>
      <c r="L5" s="18">
        <f>IF(PoolMatches!C2=PoolStandings!C5,SUM(PoolMatches!E3:G3),IF(PoolMatches!C3=PoolStandings!C5,SUM(PoolMatches!E2:G2),0))+IF(PoolMatches!C4=PoolStandings!C5,SUM(PoolMatches!E5:G5),IF(PoolMatches!C5=PoolStandings!C5,SUM(PoolMatches!E4:G4),0))+IF(PoolMatches!C10=PoolStandings!C5,SUM(PoolMatches!E11:G11),IF(PoolMatches!C11=PoolStandings!C5,SUM(PoolMatches!E10:G10),0))+IF(PoolMatches!C12=PoolStandings!C5,SUM(PoolMatches!E13:G13),IF(PoolMatches!C13=PoolStandings!C5,SUM(PoolMatches!E12:G12),0))</f>
        <v>0</v>
      </c>
      <c r="M5" s="20" t="str">
        <f t="shared" si="1"/>
        <v>MAX</v>
      </c>
    </row>
    <row r="6" spans="1:13" x14ac:dyDescent="0.25">
      <c r="A6" s="19" t="s">
        <v>27</v>
      </c>
      <c r="B6" s="19">
        <v>1</v>
      </c>
      <c r="C6" s="19" t="str">
        <f>IF(PoolMatches!K14="",PoolMatches!K6,PoolMatches!K14)</f>
        <v/>
      </c>
      <c r="D6" s="19">
        <f>IF(PoolMatches!K14="",IF(PoolMatches!K6=C6,1,IF(PoolMatches!K8=PoolStandings!C6,1,0)),2)</f>
        <v>1</v>
      </c>
      <c r="E6" s="19">
        <v>0</v>
      </c>
      <c r="F6" s="19"/>
      <c r="G6" s="19"/>
      <c r="H6" s="19">
        <f>SUMIFS(PoolMatches!$D$2:$D$17,PoolMatches!$C$2:$C$17,PoolStandings!C6)</f>
        <v>0</v>
      </c>
      <c r="I6" s="19">
        <f>IF(PoolMatches!C6=PoolStandings!C6,PoolMatches!D7,IF(PoolMatches!C7=PoolStandings!C6,PoolMatches!D6,0))+IF(PoolMatches!C8=PoolStandings!C6,PoolMatches!D9,IF(PoolMatches!C9=PoolStandings!C6,PoolMatches!D8,0))+IF(PoolMatches!C14=PoolStandings!C6,PoolMatches!D15,IF(PoolMatches!C15=PoolStandings!C6,PoolMatches!D14,0))+IF(PoolMatches!C16=PoolStandings!C6,PoolMatches!D17,IF(PoolMatches!C17=PoolStandings!C6,PoolMatches!D16,0))</f>
        <v>0</v>
      </c>
      <c r="J6" s="21" t="str">
        <f t="shared" si="0"/>
        <v>MAX</v>
      </c>
      <c r="K6" s="19">
        <f>SUMIFS(PoolMatches!$E$2:$E$17,PoolMatches!$C$2:$C$17,PoolStandings!C6)+SUMIFS(PoolMatches!$F$2:$F$17,PoolMatches!$C$2:$C$17,PoolStandings!C6)+SUMIFS(PoolMatches!$G$2:$G$17,PoolMatches!$C$2:$C$17,PoolStandings!C6)</f>
        <v>0</v>
      </c>
      <c r="L6" s="19">
        <f>IF(PoolMatches!C6=PoolStandings!C6,SUM(PoolMatches!E7:G7),IF(PoolMatches!C7=PoolStandings!C6,SUM(PoolMatches!E6:G6),0))+IF(PoolMatches!C8=PoolStandings!C6,SUM(PoolMatches!E9:G9),IF(PoolMatches!C9=PoolStandings!C6,SUM(PoolMatches!E8:G8),0))+IF(PoolMatches!C14=PoolStandings!C6,SUM(PoolMatches!E15:G15),IF(PoolMatches!C15=PoolStandings!C6,SUM(PoolMatches!E14:G14),0))+IF(PoolMatches!C16=PoolStandings!C6,SUM(PoolMatches!E17:G17),IF(PoolMatches!C17=PoolStandings!C6,SUM(PoolMatches!E16:G16),0))</f>
        <v>0</v>
      </c>
      <c r="M6" s="21" t="str">
        <f t="shared" si="1"/>
        <v>MAX</v>
      </c>
    </row>
    <row r="7" spans="1:13" x14ac:dyDescent="0.25">
      <c r="A7" s="19" t="s">
        <v>27</v>
      </c>
      <c r="B7" s="19">
        <v>2</v>
      </c>
      <c r="C7" s="19" t="str">
        <f>IF(PoolMatches!L14="",PoolMatches!L6,PoolMatches!L14)</f>
        <v/>
      </c>
      <c r="D7" s="19">
        <f>IF(PoolMatches!K6=PoolStandings!C7,1,IF(PoolMatches!K8=PoolStandings!C7,1,0))</f>
        <v>1</v>
      </c>
      <c r="E7" s="19">
        <f>IF(PoolMatches!L14="",0,1)</f>
        <v>0</v>
      </c>
      <c r="F7" s="19"/>
      <c r="G7" s="19"/>
      <c r="H7" s="19">
        <f>SUMIFS(PoolMatches!$D$2:$D$17,PoolMatches!$C$2:$C$17,PoolStandings!C7)</f>
        <v>0</v>
      </c>
      <c r="I7" s="19">
        <f>IF(PoolMatches!C6=PoolStandings!C7,PoolMatches!D7,IF(PoolMatches!C7=PoolStandings!C7,PoolMatches!D6,0))+IF(PoolMatches!C8=PoolStandings!C7,PoolMatches!D9,IF(PoolMatches!C9=PoolStandings!C7,PoolMatches!D8,0))+IF(PoolMatches!C14=PoolStandings!C7,PoolMatches!D15,IF(PoolMatches!C15=PoolStandings!C7,PoolMatches!D14,0))+IF(PoolMatches!C16=PoolStandings!C7,PoolMatches!D17,IF(PoolMatches!C17=PoolStandings!C7,PoolMatches!D16,0))</f>
        <v>0</v>
      </c>
      <c r="J7" s="21" t="str">
        <f t="shared" si="0"/>
        <v>MAX</v>
      </c>
      <c r="K7" s="19">
        <f>SUMIFS(PoolMatches!$E$2:$E$17,PoolMatches!$C$2:$C$17,PoolStandings!C7)+SUMIFS(PoolMatches!$F$2:$F$17,PoolMatches!$C$2:$C$17,PoolStandings!C7)+SUMIFS(PoolMatches!$G$2:$G$17,PoolMatches!$C$2:$C$17,PoolStandings!C7)</f>
        <v>0</v>
      </c>
      <c r="L7" s="19">
        <f>IF(PoolMatches!C6=PoolStandings!C7,SUM(PoolMatches!E7:G7),IF(PoolMatches!C7=PoolStandings!C7,SUM(PoolMatches!E6:G6),0))+IF(PoolMatches!C8=PoolStandings!C7,SUM(PoolMatches!E9:G9),IF(PoolMatches!C9=PoolStandings!C7,SUM(PoolMatches!E8:G8),0))+IF(PoolMatches!C14=PoolStandings!C7,SUM(PoolMatches!E15:G15),IF(PoolMatches!C15=PoolStandings!C7,SUM(PoolMatches!E14:G14),0))+IF(PoolMatches!C16=PoolStandings!C7,SUM(PoolMatches!E17:G17),IF(PoolMatches!C17=PoolStandings!C7,SUM(PoolMatches!E16:G16),0))</f>
        <v>0</v>
      </c>
      <c r="M7" s="21" t="str">
        <f t="shared" si="1"/>
        <v>MAX</v>
      </c>
    </row>
    <row r="8" spans="1:13" x14ac:dyDescent="0.25">
      <c r="A8" s="19" t="s">
        <v>27</v>
      </c>
      <c r="B8" s="19">
        <v>3</v>
      </c>
      <c r="C8" s="19" t="str">
        <f>IF(PoolMatches!K16="",PoolMatches!K8,PoolMatches!K16)</f>
        <v/>
      </c>
      <c r="D8" s="19">
        <f>IF(PoolMatches!K16="",0,1)</f>
        <v>0</v>
      </c>
      <c r="E8" s="19">
        <f>IF(PoolMatches!L6=C8,1,IF(PoolMatches!L8=C8,1,0))</f>
        <v>1</v>
      </c>
      <c r="F8" s="19"/>
      <c r="G8" s="19"/>
      <c r="H8" s="19">
        <f>SUMIFS(PoolMatches!$D$2:$D$17,PoolMatches!$C$2:$C$17,PoolStandings!C8)</f>
        <v>0</v>
      </c>
      <c r="I8" s="19">
        <f>IF(PoolMatches!C6=PoolStandings!C8,PoolMatches!D7,IF(PoolMatches!C7=PoolStandings!C8,PoolMatches!D6,0))+IF(PoolMatches!C8=PoolStandings!C8,PoolMatches!D9,IF(PoolMatches!C9=PoolStandings!C8,PoolMatches!D8,0))+IF(PoolMatches!C14=PoolStandings!C8,PoolMatches!D15,IF(PoolMatches!C15=PoolStandings!C8,PoolMatches!D14,0))+IF(PoolMatches!C16=PoolStandings!C8,PoolMatches!D17,IF(PoolMatches!C17=PoolStandings!C8,PoolMatches!D16,0))</f>
        <v>0</v>
      </c>
      <c r="J8" s="21" t="str">
        <f t="shared" si="0"/>
        <v>MAX</v>
      </c>
      <c r="K8" s="19">
        <f>SUMIFS(PoolMatches!$E$2:$E$17,PoolMatches!$C$2:$C$17,PoolStandings!C8)+SUMIFS(PoolMatches!$F$2:$F$17,PoolMatches!$C$2:$C$17,PoolStandings!C8)+SUMIFS(PoolMatches!$G$2:$G$17,PoolMatches!$C$2:$C$17,PoolStandings!C8)</f>
        <v>0</v>
      </c>
      <c r="L8" s="19">
        <f>IF(PoolMatches!C6=PoolStandings!C8,SUM(PoolMatches!E7:G7),IF(PoolMatches!C7=PoolStandings!C8,SUM(PoolMatches!E6:G6),0))+IF(PoolMatches!C8=PoolStandings!C8,SUM(PoolMatches!E9:G9),IF(PoolMatches!C9=PoolStandings!C8,SUM(PoolMatches!E8:G8),0))+IF(PoolMatches!C14=PoolStandings!C8,SUM(PoolMatches!E15:G15),IF(PoolMatches!C15=PoolStandings!C8,SUM(PoolMatches!E14:G14),0))+IF(PoolMatches!C16=PoolStandings!C8,SUM(PoolMatches!E17:G17),IF(PoolMatches!C17=PoolStandings!C8,SUM(PoolMatches!E16:G16),0))</f>
        <v>0</v>
      </c>
      <c r="M8" s="21" t="str">
        <f t="shared" si="1"/>
        <v>MAX</v>
      </c>
    </row>
    <row r="9" spans="1:13" x14ac:dyDescent="0.25">
      <c r="A9" s="19" t="s">
        <v>27</v>
      </c>
      <c r="B9" s="19">
        <v>4</v>
      </c>
      <c r="C9" s="19" t="str">
        <f>IF(PoolMatches!L16="",PoolMatches!L8,PoolMatches!L16)</f>
        <v/>
      </c>
      <c r="D9" s="19">
        <v>0</v>
      </c>
      <c r="E9" s="19">
        <f>IF(PoolMatches!L16="",IF(PoolMatches!L6=C9,1,IF(PoolMatches!L8=C9,1,0)),2)</f>
        <v>1</v>
      </c>
      <c r="F9" s="19"/>
      <c r="G9" s="19"/>
      <c r="H9" s="19">
        <f>SUMIFS(PoolMatches!$D$2:$D$17,PoolMatches!$C$2:$C$17,PoolStandings!C9)</f>
        <v>0</v>
      </c>
      <c r="I9" s="19">
        <f>IF(PoolMatches!C6=PoolStandings!C9,PoolMatches!D7,IF(PoolMatches!C7=PoolStandings!C9,PoolMatches!D6,0))+IF(PoolMatches!C8=PoolStandings!C9,PoolMatches!D9,IF(PoolMatches!C9=PoolStandings!C9,PoolMatches!D8,0))+IF(PoolMatches!C14=PoolStandings!C9,PoolMatches!D15,IF(PoolMatches!C15=PoolStandings!C9,PoolMatches!D14,0))+IF(PoolMatches!C16=PoolStandings!C9,PoolMatches!D17,IF(PoolMatches!C17=PoolStandings!C9,PoolMatches!D16,0))</f>
        <v>0</v>
      </c>
      <c r="J9" s="21" t="str">
        <f t="shared" si="0"/>
        <v>MAX</v>
      </c>
      <c r="K9" s="19">
        <f>SUMIFS(PoolMatches!$E$2:$E$17,PoolMatches!$C$2:$C$17,PoolStandings!C9)+SUMIFS(PoolMatches!$F$2:$F$17,PoolMatches!$C$2:$C$17,PoolStandings!C9)+SUMIFS(PoolMatches!$G$2:$G$17,PoolMatches!$C$2:$C$17,PoolStandings!C9)</f>
        <v>0</v>
      </c>
      <c r="L9" s="19">
        <f>IF(PoolMatches!C6=PoolStandings!C9,SUM(PoolMatches!E7:G7),IF(PoolMatches!C7=PoolStandings!C9,SUM(PoolMatches!E6:G6),0))+IF(PoolMatches!C8=PoolStandings!C9,SUM(PoolMatches!E9:G9),IF(PoolMatches!C9=PoolStandings!C9,SUM(PoolMatches!E8:G8),0))+IF(PoolMatches!C14=PoolStandings!C9,SUM(PoolMatches!E15:G15),IF(PoolMatches!C15=PoolStandings!C9,SUM(PoolMatches!E14:G14),0))+IF(PoolMatches!C16=PoolStandings!C9,SUM(PoolMatches!E17:G17),IF(PoolMatches!C17=PoolStandings!C9,SUM(PoolMatches!E16:G16),0))</f>
        <v>0</v>
      </c>
      <c r="M9" s="21" t="str">
        <f t="shared" si="1"/>
        <v>MAX</v>
      </c>
    </row>
  </sheetData>
  <pageMargins left="0.7" right="0.7" top="0.78740157499999996" bottom="0.78740157499999996" header="0.3" footer="0.3"/>
  <ignoredErrors>
    <ignoredError sqref="L2:L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D2" sqref="D2:E13"/>
    </sheetView>
  </sheetViews>
  <sheetFormatPr baseColWidth="10" defaultColWidth="10.75" defaultRowHeight="14.3" x14ac:dyDescent="0.25"/>
  <cols>
    <col min="1" max="1" width="3.75" bestFit="1" customWidth="1"/>
    <col min="2" max="2" width="14.125" bestFit="1" customWidth="1"/>
    <col min="3" max="3" width="38.75" bestFit="1" customWidth="1"/>
    <col min="10" max="10" width="13.625" bestFit="1" customWidth="1"/>
    <col min="11" max="11" width="38.75" bestFit="1" customWidth="1"/>
    <col min="12" max="12" width="32.375" bestFit="1" customWidth="1"/>
  </cols>
  <sheetData>
    <row r="1" spans="1:12" x14ac:dyDescent="0.25">
      <c r="B1" t="s">
        <v>6</v>
      </c>
      <c r="C1" t="s">
        <v>8</v>
      </c>
      <c r="D1" t="s">
        <v>16</v>
      </c>
      <c r="E1" t="s">
        <v>9</v>
      </c>
      <c r="F1" t="s">
        <v>10</v>
      </c>
      <c r="G1" t="s">
        <v>11</v>
      </c>
      <c r="H1" t="s">
        <v>33</v>
      </c>
      <c r="I1" t="s">
        <v>12</v>
      </c>
      <c r="J1" t="s">
        <v>13</v>
      </c>
      <c r="K1" t="s">
        <v>14</v>
      </c>
      <c r="L1" t="s">
        <v>15</v>
      </c>
    </row>
    <row r="2" spans="1:12" x14ac:dyDescent="0.25">
      <c r="A2" s="30" t="s">
        <v>32</v>
      </c>
      <c r="B2">
        <v>9</v>
      </c>
      <c r="C2" t="str">
        <f>IF(PoolStandings!C7="","2. Grp. B",PoolStandings!C7)</f>
        <v>2. Grp. B</v>
      </c>
      <c r="D2" s="29"/>
      <c r="E2" s="29"/>
      <c r="F2" s="29"/>
      <c r="G2" s="29"/>
      <c r="H2" s="29"/>
      <c r="I2" s="12"/>
      <c r="J2" s="12"/>
      <c r="K2" t="str">
        <f t="shared" ref="K2" si="0">IF(D2="","",IF(D2=2,C2,C3))</f>
        <v/>
      </c>
      <c r="L2" t="str">
        <f t="shared" ref="L2" si="1">IF(D2="","",IF(D2&lt;2,C2,C3))</f>
        <v/>
      </c>
    </row>
    <row r="3" spans="1:12" x14ac:dyDescent="0.25">
      <c r="A3" s="30"/>
      <c r="C3" t="str">
        <f>IF(PoolStandings!C4="","3. Grp. A",PoolStandings!C4)</f>
        <v>3. Grp. A</v>
      </c>
      <c r="D3" s="29"/>
      <c r="E3" s="29"/>
      <c r="F3" s="29"/>
      <c r="G3" s="29"/>
      <c r="H3" s="29"/>
      <c r="I3" s="12"/>
      <c r="J3" s="12"/>
    </row>
    <row r="4" spans="1:12" x14ac:dyDescent="0.25">
      <c r="A4" s="30"/>
      <c r="B4">
        <v>10</v>
      </c>
      <c r="C4" t="str">
        <f>IF(PoolStandings!C3="","2. Grp. A",PoolStandings!C3)</f>
        <v>2. Grp. A</v>
      </c>
      <c r="D4" s="29"/>
      <c r="E4" s="29"/>
      <c r="F4" s="29"/>
      <c r="G4" s="29"/>
      <c r="H4" s="29"/>
      <c r="I4" s="12"/>
      <c r="J4" s="12"/>
      <c r="K4" t="str">
        <f t="shared" ref="K4" si="2">IF(D4="","",IF(D4=2,C4,C5))</f>
        <v/>
      </c>
      <c r="L4" t="str">
        <f t="shared" ref="L4" si="3">IF(D4="","",IF(D4&lt;2,C4,C5))</f>
        <v/>
      </c>
    </row>
    <row r="5" spans="1:12" x14ac:dyDescent="0.25">
      <c r="A5" s="30"/>
      <c r="C5" t="str">
        <f>IF(PoolStandings!C8="","3. Grp. B",PoolStandings!C8)</f>
        <v>3. Grp. B</v>
      </c>
      <c r="D5" s="29"/>
      <c r="E5" s="29"/>
      <c r="F5" s="29"/>
      <c r="G5" s="29"/>
      <c r="H5" s="29"/>
      <c r="I5" s="12"/>
      <c r="J5" s="12"/>
    </row>
    <row r="6" spans="1:12" ht="14.95" customHeight="1" x14ac:dyDescent="0.25">
      <c r="A6" s="30" t="s">
        <v>28</v>
      </c>
      <c r="B6">
        <v>11</v>
      </c>
      <c r="C6" t="str">
        <f>IF(PoolStandings!C2="","1. Grp. A",PoolStandings!C2)</f>
        <v>1. Grp. A</v>
      </c>
      <c r="D6" s="29"/>
      <c r="E6" s="29"/>
      <c r="F6" s="29"/>
      <c r="G6" s="29"/>
      <c r="H6" s="29"/>
      <c r="I6" s="12"/>
      <c r="J6" s="12"/>
      <c r="K6" t="str">
        <f t="shared" ref="K6:K10" si="4">IF(D6="","",IF(D6=2,C6,C7))</f>
        <v/>
      </c>
      <c r="L6" t="str">
        <f t="shared" ref="L6:L10" si="5">IF(D6="","",IF(D6&lt;2,C6,C7))</f>
        <v/>
      </c>
    </row>
    <row r="7" spans="1:12" x14ac:dyDescent="0.25">
      <c r="A7" s="30"/>
      <c r="C7" t="str">
        <f>IF(K2="","Winner #9",K2)</f>
        <v>Winner #9</v>
      </c>
      <c r="D7" s="29"/>
      <c r="E7" s="29"/>
      <c r="F7" s="29"/>
      <c r="G7" s="29"/>
      <c r="H7" s="29"/>
      <c r="I7" s="12"/>
      <c r="J7" s="12"/>
    </row>
    <row r="8" spans="1:12" x14ac:dyDescent="0.25">
      <c r="A8" s="30"/>
      <c r="B8">
        <v>12</v>
      </c>
      <c r="C8" t="str">
        <f>IF(PoolStandings!C6="","1. Grp. B",PoolStandings!C6)</f>
        <v>1. Grp. B</v>
      </c>
      <c r="D8" s="29"/>
      <c r="E8" s="29"/>
      <c r="F8" s="29"/>
      <c r="G8" s="29"/>
      <c r="H8" s="29"/>
      <c r="I8" s="12"/>
      <c r="J8" s="12"/>
      <c r="K8" t="str">
        <f t="shared" ref="K8:K12" si="6">IF(D8="","",IF(D8=2,C8,C9))</f>
        <v/>
      </c>
      <c r="L8" t="str">
        <f t="shared" ref="L8:L12" si="7">IF(D8="","",IF(D8&lt;2,C8,C9))</f>
        <v/>
      </c>
    </row>
    <row r="9" spans="1:12" x14ac:dyDescent="0.25">
      <c r="A9" s="30"/>
      <c r="C9" t="str">
        <f>IF(K4="","Winner #10",K4)</f>
        <v>Winner #10</v>
      </c>
      <c r="D9" s="29"/>
      <c r="E9" s="29"/>
      <c r="F9" s="29"/>
      <c r="G9" s="29"/>
      <c r="H9" s="29"/>
      <c r="I9" s="12"/>
      <c r="J9" s="12"/>
    </row>
    <row r="10" spans="1:12" x14ac:dyDescent="0.25">
      <c r="A10" s="30" t="s">
        <v>29</v>
      </c>
      <c r="B10">
        <v>13</v>
      </c>
      <c r="C10" t="str">
        <f>IF(L6="","Loser #11",L6)</f>
        <v>Loser #11</v>
      </c>
      <c r="D10" s="29"/>
      <c r="E10" s="29"/>
      <c r="F10" s="29"/>
      <c r="G10" s="29"/>
      <c r="H10" s="29"/>
      <c r="I10" s="12"/>
      <c r="J10" s="12"/>
      <c r="K10" t="str">
        <f t="shared" si="4"/>
        <v/>
      </c>
      <c r="L10" t="str">
        <f t="shared" si="5"/>
        <v/>
      </c>
    </row>
    <row r="11" spans="1:12" x14ac:dyDescent="0.25">
      <c r="A11" s="30"/>
      <c r="C11" t="str">
        <f>IF(L8="","Loser #12",L8)</f>
        <v>Loser #12</v>
      </c>
      <c r="D11" s="29"/>
      <c r="E11" s="29"/>
      <c r="F11" s="29"/>
      <c r="G11" s="29"/>
      <c r="H11" s="29"/>
      <c r="I11" s="12"/>
      <c r="J11" s="12"/>
    </row>
    <row r="12" spans="1:12" x14ac:dyDescent="0.25">
      <c r="A12" s="30" t="s">
        <v>30</v>
      </c>
      <c r="B12">
        <v>14</v>
      </c>
      <c r="C12" t="str">
        <f>IF(K6="","Winner #11",K6)</f>
        <v>Winner #11</v>
      </c>
      <c r="D12" s="29"/>
      <c r="E12" s="29"/>
      <c r="F12" s="29"/>
      <c r="G12" s="29"/>
      <c r="H12" s="29"/>
      <c r="I12" s="12"/>
      <c r="J12" s="12"/>
      <c r="K12" t="str">
        <f t="shared" si="6"/>
        <v/>
      </c>
      <c r="L12" t="str">
        <f t="shared" si="7"/>
        <v/>
      </c>
    </row>
    <row r="13" spans="1:12" x14ac:dyDescent="0.25">
      <c r="A13" s="30"/>
      <c r="C13" t="str">
        <f>IF(K8="","Winner #12",K8)</f>
        <v>Winner #12</v>
      </c>
      <c r="D13" s="29"/>
      <c r="E13" s="29"/>
      <c r="F13" s="29"/>
      <c r="G13" s="29"/>
      <c r="H13" s="29"/>
      <c r="I13" s="12"/>
      <c r="J13" s="12"/>
    </row>
  </sheetData>
  <mergeCells count="4">
    <mergeCell ref="A2:A5"/>
    <mergeCell ref="A6:A9"/>
    <mergeCell ref="A10:A11"/>
    <mergeCell ref="A12:A1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13" zoomScaleNormal="100" workbookViewId="0">
      <selection activeCell="F18" sqref="F18"/>
    </sheetView>
  </sheetViews>
  <sheetFormatPr baseColWidth="10" defaultColWidth="16.625" defaultRowHeight="14.3" x14ac:dyDescent="0.25"/>
  <cols>
    <col min="1" max="1" width="25.375" bestFit="1" customWidth="1"/>
    <col min="2" max="2" width="26" bestFit="1" customWidth="1"/>
    <col min="3" max="3" width="27.625" customWidth="1"/>
    <col min="4" max="4" width="25.25" style="38" customWidth="1"/>
  </cols>
  <sheetData>
    <row r="1" spans="1:7" x14ac:dyDescent="0.25">
      <c r="A1" s="32" t="s">
        <v>43</v>
      </c>
      <c r="B1" s="32" t="s">
        <v>28</v>
      </c>
      <c r="C1" s="33"/>
      <c r="D1" s="26"/>
    </row>
    <row r="2" spans="1:7" x14ac:dyDescent="0.25">
      <c r="A2" s="26"/>
      <c r="B2" s="2"/>
      <c r="C2" s="2"/>
      <c r="D2" s="26"/>
      <c r="G2" s="11"/>
    </row>
    <row r="3" spans="1:7" x14ac:dyDescent="0.25">
      <c r="A3" s="26"/>
      <c r="B3" s="34" t="str">
        <f>IF(PoolStandings!C2="","1. Grp. A",PoolStandings!C2)</f>
        <v>1. Grp. A</v>
      </c>
      <c r="C3" s="2"/>
      <c r="D3" s="26"/>
      <c r="G3" s="11"/>
    </row>
    <row r="4" spans="1:7" x14ac:dyDescent="0.25">
      <c r="A4" s="26"/>
      <c r="B4" s="3"/>
      <c r="C4" s="2"/>
      <c r="D4" s="26"/>
      <c r="G4" s="11"/>
    </row>
    <row r="5" spans="1:7" x14ac:dyDescent="0.25">
      <c r="A5" s="26"/>
      <c r="B5" s="35"/>
      <c r="C5" s="2"/>
      <c r="D5" s="26"/>
      <c r="G5" s="11"/>
    </row>
    <row r="6" spans="1:7" x14ac:dyDescent="0.25">
      <c r="A6" s="26"/>
      <c r="B6" s="35"/>
      <c r="C6" s="2"/>
      <c r="D6" s="26"/>
      <c r="G6" s="11"/>
    </row>
    <row r="7" spans="1:7" x14ac:dyDescent="0.25">
      <c r="A7" s="16"/>
      <c r="B7" s="35"/>
      <c r="C7" s="32" t="s">
        <v>64</v>
      </c>
      <c r="D7" s="26"/>
      <c r="G7" s="11"/>
    </row>
    <row r="8" spans="1:7" x14ac:dyDescent="0.25">
      <c r="A8" s="16"/>
      <c r="B8" s="35"/>
      <c r="C8" s="26"/>
      <c r="D8" s="6"/>
      <c r="G8" s="11"/>
    </row>
    <row r="9" spans="1:7" x14ac:dyDescent="0.25">
      <c r="A9" s="26"/>
      <c r="B9" s="35"/>
      <c r="C9" s="26"/>
      <c r="D9" s="7"/>
      <c r="G9" s="11"/>
    </row>
    <row r="10" spans="1:7" x14ac:dyDescent="0.25">
      <c r="A10" s="26"/>
      <c r="B10" s="39"/>
      <c r="C10" s="26"/>
      <c r="D10" s="26"/>
      <c r="G10" s="11"/>
    </row>
    <row r="11" spans="1:7" x14ac:dyDescent="0.25">
      <c r="A11" s="26"/>
      <c r="B11" s="4">
        <v>11</v>
      </c>
      <c r="C11" s="34" t="str">
        <f>ElimMatches!C12</f>
        <v>Winner #11</v>
      </c>
      <c r="G11" s="11"/>
    </row>
    <row r="12" spans="1:7" x14ac:dyDescent="0.25">
      <c r="A12" s="26"/>
      <c r="B12" s="35"/>
      <c r="C12" s="3"/>
      <c r="D12" s="10"/>
      <c r="G12" s="11"/>
    </row>
    <row r="13" spans="1:7" x14ac:dyDescent="0.25">
      <c r="A13" s="26"/>
      <c r="B13" s="36" t="str">
        <f>"("&amp;ElimMatches!D6&amp;" : "&amp;ElimMatches!D7&amp;")"</f>
        <v>( : )</v>
      </c>
      <c r="C13" s="35"/>
      <c r="G13" s="11"/>
    </row>
    <row r="14" spans="1:7" x14ac:dyDescent="0.25">
      <c r="A14" s="26"/>
      <c r="B14" s="35"/>
      <c r="C14" s="35"/>
      <c r="D14" s="26"/>
      <c r="G14" s="11"/>
    </row>
    <row r="15" spans="1:7" x14ac:dyDescent="0.25">
      <c r="A15" s="34" t="str">
        <f>ElimMatches!C2</f>
        <v>2. Grp. B</v>
      </c>
      <c r="B15" s="35"/>
      <c r="C15" s="35"/>
      <c r="D15" s="26"/>
      <c r="G15" s="11"/>
    </row>
    <row r="16" spans="1:7" x14ac:dyDescent="0.25">
      <c r="A16" s="3"/>
      <c r="B16" s="35"/>
      <c r="C16" s="35"/>
      <c r="D16" s="26"/>
      <c r="G16" s="11"/>
    </row>
    <row r="17" spans="1:7" x14ac:dyDescent="0.25">
      <c r="A17" s="35"/>
      <c r="B17" s="35"/>
      <c r="C17" s="35"/>
      <c r="D17" s="26"/>
      <c r="G17" s="11"/>
    </row>
    <row r="18" spans="1:7" x14ac:dyDescent="0.25">
      <c r="A18" s="35"/>
      <c r="B18" s="35"/>
      <c r="C18" s="35"/>
      <c r="D18" s="26"/>
      <c r="G18" s="11"/>
    </row>
    <row r="19" spans="1:7" x14ac:dyDescent="0.25">
      <c r="A19" s="4">
        <v>9</v>
      </c>
      <c r="B19" s="37"/>
      <c r="C19" s="35"/>
      <c r="D19" s="26"/>
      <c r="G19" s="11"/>
    </row>
    <row r="20" spans="1:7" x14ac:dyDescent="0.25">
      <c r="A20" s="35"/>
      <c r="B20" s="5" t="str">
        <f>ElimMatches!C7</f>
        <v>Winner #9</v>
      </c>
      <c r="C20" s="35"/>
      <c r="D20" s="26"/>
      <c r="G20" s="11"/>
    </row>
    <row r="21" spans="1:7" x14ac:dyDescent="0.25">
      <c r="A21" s="36" t="str">
        <f>"("&amp;ElimMatches!D2&amp;" : "&amp;ElimMatches!D3&amp;")"</f>
        <v>( : )</v>
      </c>
      <c r="B21" s="26"/>
      <c r="C21" s="35"/>
      <c r="D21" s="26"/>
      <c r="G21" s="11"/>
    </row>
    <row r="22" spans="1:7" x14ac:dyDescent="0.25">
      <c r="A22" s="35"/>
      <c r="B22" s="26"/>
      <c r="C22" s="39"/>
      <c r="G22" s="11"/>
    </row>
    <row r="23" spans="1:7" x14ac:dyDescent="0.25">
      <c r="A23" s="37"/>
      <c r="B23" s="26"/>
      <c r="C23" s="35"/>
      <c r="D23" s="8"/>
      <c r="G23" s="11"/>
    </row>
    <row r="24" spans="1:7" x14ac:dyDescent="0.25">
      <c r="A24" s="5" t="str">
        <f>ElimMatches!C3</f>
        <v>3. Grp. A</v>
      </c>
      <c r="B24" s="26"/>
      <c r="C24" s="35"/>
      <c r="D24" s="16"/>
      <c r="G24" s="11"/>
    </row>
    <row r="25" spans="1:7" x14ac:dyDescent="0.25">
      <c r="A25" s="26"/>
      <c r="B25" s="26"/>
      <c r="C25" s="35"/>
      <c r="D25" s="45"/>
      <c r="G25" s="11"/>
    </row>
    <row r="26" spans="1:7" x14ac:dyDescent="0.25">
      <c r="A26" s="26"/>
      <c r="B26" s="26"/>
      <c r="C26" s="35"/>
      <c r="D26" s="16"/>
      <c r="G26" s="11"/>
    </row>
    <row r="27" spans="1:7" x14ac:dyDescent="0.25">
      <c r="A27" s="26"/>
      <c r="B27" s="40"/>
      <c r="C27" s="4">
        <v>14</v>
      </c>
      <c r="D27" s="46" t="str">
        <f>ElimMatches!K12</f>
        <v/>
      </c>
      <c r="G27" s="11"/>
    </row>
    <row r="28" spans="1:7" x14ac:dyDescent="0.25">
      <c r="A28" s="26"/>
      <c r="B28" s="40"/>
      <c r="C28" s="35"/>
      <c r="D28" s="26" t="s">
        <v>30</v>
      </c>
      <c r="G28" s="11"/>
    </row>
    <row r="29" spans="1:7" x14ac:dyDescent="0.25">
      <c r="A29" s="26"/>
      <c r="B29" s="26"/>
      <c r="C29" s="35" t="str">
        <f>"("&amp;ElimMatches!D12&amp;" : "&amp;ElimMatches!D13&amp;")"</f>
        <v>( : )</v>
      </c>
      <c r="D29" s="26"/>
      <c r="G29" s="11"/>
    </row>
    <row r="30" spans="1:7" x14ac:dyDescent="0.25">
      <c r="A30" s="26"/>
      <c r="B30" s="26"/>
      <c r="C30" s="35"/>
      <c r="D30" s="26"/>
      <c r="G30" s="11"/>
    </row>
    <row r="31" spans="1:7" x14ac:dyDescent="0.25">
      <c r="A31" s="34" t="str">
        <f>ElimMatches!C5</f>
        <v>3. Grp. B</v>
      </c>
      <c r="B31" s="26"/>
      <c r="C31" s="35"/>
      <c r="D31" s="8"/>
      <c r="G31" s="11"/>
    </row>
    <row r="32" spans="1:7" x14ac:dyDescent="0.25">
      <c r="A32" s="3"/>
      <c r="B32" s="26"/>
      <c r="C32" s="35"/>
      <c r="G32" s="11"/>
    </row>
    <row r="33" spans="1:7" x14ac:dyDescent="0.25">
      <c r="A33" s="35"/>
      <c r="B33" s="26"/>
      <c r="C33" s="35"/>
      <c r="D33" s="26"/>
      <c r="G33" s="11"/>
    </row>
    <row r="34" spans="1:7" x14ac:dyDescent="0.25">
      <c r="A34" s="35"/>
      <c r="B34" s="26"/>
      <c r="C34" s="35"/>
      <c r="D34" s="26"/>
      <c r="G34" s="11"/>
    </row>
    <row r="35" spans="1:7" x14ac:dyDescent="0.25">
      <c r="A35" s="4">
        <v>10</v>
      </c>
      <c r="B35" s="34" t="str">
        <f>ElimMatches!C9</f>
        <v>Winner #10</v>
      </c>
      <c r="C35" s="35"/>
      <c r="D35" s="26"/>
      <c r="G35" s="11"/>
    </row>
    <row r="36" spans="1:7" x14ac:dyDescent="0.25">
      <c r="A36" s="35"/>
      <c r="B36" s="3"/>
      <c r="C36" s="35"/>
      <c r="D36" s="26"/>
      <c r="G36" s="11"/>
    </row>
    <row r="37" spans="1:7" x14ac:dyDescent="0.25">
      <c r="A37" s="36" t="str">
        <f>"("&amp;ElimMatches!D5&amp;" : "&amp;ElimMatches!D4&amp;")"</f>
        <v>( : )</v>
      </c>
      <c r="B37" s="35"/>
      <c r="C37" s="35"/>
      <c r="D37" s="26"/>
      <c r="G37" s="11"/>
    </row>
    <row r="38" spans="1:7" x14ac:dyDescent="0.25">
      <c r="A38" s="35"/>
      <c r="B38" s="35"/>
      <c r="C38" s="35"/>
      <c r="D38" s="26"/>
      <c r="G38" s="11"/>
    </row>
    <row r="39" spans="1:7" x14ac:dyDescent="0.25">
      <c r="A39" s="37"/>
      <c r="B39" s="35"/>
      <c r="C39" s="35"/>
      <c r="D39" s="26"/>
      <c r="G39" s="11"/>
    </row>
    <row r="40" spans="1:7" x14ac:dyDescent="0.25">
      <c r="A40" s="5" t="str">
        <f>ElimMatches!C4</f>
        <v>2. Grp. A</v>
      </c>
      <c r="B40" s="35"/>
      <c r="C40" s="35"/>
      <c r="D40" s="26"/>
      <c r="G40" s="11"/>
    </row>
    <row r="41" spans="1:7" x14ac:dyDescent="0.25">
      <c r="A41" s="26"/>
      <c r="B41" s="35"/>
      <c r="C41" s="35"/>
      <c r="D41" s="26"/>
      <c r="G41" s="11"/>
    </row>
    <row r="42" spans="1:7" x14ac:dyDescent="0.25">
      <c r="A42" s="26"/>
      <c r="B42" s="39"/>
      <c r="C42" s="35"/>
      <c r="G42" s="11"/>
    </row>
    <row r="43" spans="1:7" x14ac:dyDescent="0.25">
      <c r="A43" s="26"/>
      <c r="B43" s="4">
        <v>12</v>
      </c>
      <c r="C43" s="41" t="str">
        <f>ElimMatches!K8</f>
        <v/>
      </c>
      <c r="D43" s="26"/>
      <c r="G43" s="11"/>
    </row>
    <row r="44" spans="1:7" x14ac:dyDescent="0.25">
      <c r="A44" s="26"/>
      <c r="B44" s="35"/>
      <c r="C44" s="5" t="str">
        <f>ElimMatches!C13</f>
        <v>Winner #12</v>
      </c>
      <c r="D44" s="10"/>
      <c r="G44" s="11"/>
    </row>
    <row r="45" spans="1:7" x14ac:dyDescent="0.25">
      <c r="A45" s="26"/>
      <c r="B45" s="36" t="str">
        <f>"("&amp;ElimMatches!D9&amp;" : "&amp;ElimMatches!D8&amp;")"</f>
        <v>( : )</v>
      </c>
      <c r="C45" s="26"/>
      <c r="D45" s="40"/>
      <c r="G45" s="11"/>
    </row>
    <row r="46" spans="1:7" x14ac:dyDescent="0.25">
      <c r="A46" s="26"/>
      <c r="B46" s="35"/>
      <c r="C46" s="26"/>
      <c r="D46" s="6"/>
      <c r="G46" s="11"/>
    </row>
    <row r="47" spans="1:7" x14ac:dyDescent="0.25">
      <c r="A47" s="26"/>
      <c r="B47" s="35"/>
      <c r="C47" s="26"/>
      <c r="D47" s="26"/>
      <c r="G47" s="11"/>
    </row>
    <row r="48" spans="1:7" x14ac:dyDescent="0.25">
      <c r="A48" s="26"/>
      <c r="B48" s="35"/>
      <c r="C48" s="26"/>
      <c r="D48" s="26"/>
      <c r="G48" s="11"/>
    </row>
    <row r="49" spans="1:7" x14ac:dyDescent="0.25">
      <c r="A49" s="26"/>
      <c r="B49" s="35"/>
      <c r="C49" s="26"/>
      <c r="D49" s="26"/>
      <c r="G49" s="11"/>
    </row>
    <row r="50" spans="1:7" x14ac:dyDescent="0.25">
      <c r="A50" s="26"/>
      <c r="B50" s="35"/>
      <c r="C50" s="26"/>
      <c r="D50" s="26"/>
      <c r="G50" s="11"/>
    </row>
    <row r="51" spans="1:7" x14ac:dyDescent="0.25">
      <c r="A51" s="26"/>
      <c r="B51" s="37"/>
      <c r="C51" s="26"/>
      <c r="D51" s="26"/>
      <c r="G51" s="11"/>
    </row>
    <row r="52" spans="1:7" x14ac:dyDescent="0.25">
      <c r="A52" s="26"/>
      <c r="B52" s="5" t="str">
        <f>IF(PoolStandings!C6="","1. Grp. B",PoolStandings!C6)</f>
        <v>1. Grp. B</v>
      </c>
      <c r="C52" s="26"/>
      <c r="D52" s="26"/>
      <c r="G52" s="11"/>
    </row>
    <row r="53" spans="1:7" x14ac:dyDescent="0.25">
      <c r="A53" s="26"/>
      <c r="B53" s="26"/>
      <c r="C53" s="32" t="s">
        <v>65</v>
      </c>
      <c r="D53" s="26"/>
      <c r="G53" s="11"/>
    </row>
    <row r="54" spans="1:7" x14ac:dyDescent="0.25">
      <c r="A54" s="26"/>
      <c r="B54" s="26"/>
      <c r="C54" s="26"/>
      <c r="D54" s="26"/>
      <c r="G54" s="11"/>
    </row>
    <row r="55" spans="1:7" x14ac:dyDescent="0.25">
      <c r="A55" s="26"/>
      <c r="B55" s="26"/>
      <c r="C55" s="10" t="str">
        <f>ElimMatches!C10</f>
        <v>Loser #11</v>
      </c>
      <c r="D55" s="26"/>
      <c r="G55" s="11"/>
    </row>
    <row r="56" spans="1:7" x14ac:dyDescent="0.25">
      <c r="A56" s="26"/>
      <c r="B56" s="26"/>
      <c r="C56" s="42" t="str">
        <f>"("&amp;ElimMatches!D10&amp;" : "&amp;ElimMatches!D11&amp;")"</f>
        <v>( : )</v>
      </c>
      <c r="D56" s="26"/>
      <c r="G56" s="11"/>
    </row>
    <row r="57" spans="1:7" x14ac:dyDescent="0.25">
      <c r="A57" s="26"/>
      <c r="B57" s="26"/>
      <c r="C57" s="4">
        <v>13</v>
      </c>
      <c r="D57" s="46" t="str">
        <f>ElimMatches!K10</f>
        <v/>
      </c>
      <c r="G57" s="11"/>
    </row>
    <row r="58" spans="1:7" x14ac:dyDescent="0.25">
      <c r="A58" s="26"/>
      <c r="B58" s="26"/>
      <c r="C58" s="43"/>
      <c r="D58" s="26" t="s">
        <v>29</v>
      </c>
      <c r="G58" s="11"/>
    </row>
    <row r="59" spans="1:7" x14ac:dyDescent="0.25">
      <c r="A59" s="38"/>
      <c r="B59" s="38"/>
      <c r="C59" s="44" t="str">
        <f>ElimMatches!C13</f>
        <v>Winner #12</v>
      </c>
    </row>
    <row r="60" spans="1:7" x14ac:dyDescent="0.25">
      <c r="B60" s="38"/>
      <c r="C60" s="38"/>
    </row>
    <row r="61" spans="1:7" x14ac:dyDescent="0.25">
      <c r="B61" s="38"/>
      <c r="C61" s="38"/>
    </row>
    <row r="62" spans="1:7" x14ac:dyDescent="0.25">
      <c r="B62" s="38"/>
      <c r="C62" s="38"/>
    </row>
    <row r="63" spans="1:7" x14ac:dyDescent="0.25">
      <c r="B63" s="38"/>
      <c r="C63" s="38"/>
    </row>
    <row r="64" spans="1:7" x14ac:dyDescent="0.25">
      <c r="C64" s="38"/>
    </row>
    <row r="65" spans="3:3" x14ac:dyDescent="0.25">
      <c r="C65" s="38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10" sqref="A10"/>
    </sheetView>
  </sheetViews>
  <sheetFormatPr baseColWidth="10" defaultColWidth="10.75" defaultRowHeight="14.3" x14ac:dyDescent="0.25"/>
  <cols>
    <col min="2" max="2" width="38.75" bestFit="1" customWidth="1"/>
  </cols>
  <sheetData>
    <row r="1" spans="1:4" ht="14.95" customHeight="1" x14ac:dyDescent="0.25">
      <c r="A1" t="s">
        <v>42</v>
      </c>
      <c r="B1" t="s">
        <v>3</v>
      </c>
    </row>
    <row r="2" spans="1:4" x14ac:dyDescent="0.25">
      <c r="A2">
        <v>1</v>
      </c>
      <c r="B2" t="str">
        <f>ElimMatches!K12</f>
        <v/>
      </c>
      <c r="D2" s="25"/>
    </row>
    <row r="3" spans="1:4" x14ac:dyDescent="0.25">
      <c r="A3">
        <v>2</v>
      </c>
      <c r="B3" t="str">
        <f>ElimMatches!L12</f>
        <v/>
      </c>
      <c r="D3" s="25"/>
    </row>
    <row r="4" spans="1:4" x14ac:dyDescent="0.25">
      <c r="A4">
        <v>3</v>
      </c>
      <c r="B4" t="str">
        <f>ElimMatches!K10</f>
        <v/>
      </c>
      <c r="D4" s="25"/>
    </row>
    <row r="5" spans="1:4" x14ac:dyDescent="0.25">
      <c r="A5">
        <v>4</v>
      </c>
      <c r="B5" t="str">
        <f>ElimMatches!L10</f>
        <v/>
      </c>
      <c r="D5" s="25"/>
    </row>
    <row r="6" spans="1:4" x14ac:dyDescent="0.25">
      <c r="A6">
        <v>5</v>
      </c>
      <c r="B6" t="str">
        <f>ElimMatches!L2</f>
        <v/>
      </c>
      <c r="D6" s="25"/>
    </row>
    <row r="7" spans="1:4" x14ac:dyDescent="0.25">
      <c r="A7">
        <v>5</v>
      </c>
      <c r="B7" t="str">
        <f>ElimMatches!L4</f>
        <v/>
      </c>
      <c r="D7" s="25"/>
    </row>
    <row r="8" spans="1:4" x14ac:dyDescent="0.25">
      <c r="A8">
        <v>7</v>
      </c>
      <c r="B8" t="str">
        <f>PoolStandings!C5</f>
        <v/>
      </c>
      <c r="D8" s="25"/>
    </row>
    <row r="9" spans="1:4" x14ac:dyDescent="0.25">
      <c r="A9">
        <v>7</v>
      </c>
      <c r="B9" t="str">
        <f>PoolStandings!C9</f>
        <v/>
      </c>
      <c r="D9" s="2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Doku</vt:lpstr>
      <vt:lpstr>Import</vt:lpstr>
      <vt:lpstr>Seeding</vt:lpstr>
      <vt:lpstr>Pools</vt:lpstr>
      <vt:lpstr>PoolMatches</vt:lpstr>
      <vt:lpstr>PoolStandings</vt:lpstr>
      <vt:lpstr>ElimMatches</vt:lpstr>
      <vt:lpstr>Bracket</vt:lpstr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Lick</dc:creator>
  <cp:lastModifiedBy>BN52</cp:lastModifiedBy>
  <cp:lastPrinted>2019-11-09T08:13:35Z</cp:lastPrinted>
  <dcterms:created xsi:type="dcterms:W3CDTF">2019-09-11T08:38:26Z</dcterms:created>
  <dcterms:modified xsi:type="dcterms:W3CDTF">2020-07-16T05:48:18Z</dcterms:modified>
</cp:coreProperties>
</file>