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ÖVV BEACHREFERAT\Turnierraster\"/>
    </mc:Choice>
  </mc:AlternateContent>
  <bookViews>
    <workbookView xWindow="0" yWindow="0" windowWidth="28800" windowHeight="12430" activeTab="7"/>
  </bookViews>
  <sheets>
    <sheet name="Doku" sheetId="11" r:id="rId1"/>
    <sheet name="Import" sheetId="5" r:id="rId2"/>
    <sheet name="Seeding" sheetId="1" r:id="rId3"/>
    <sheet name="Pools" sheetId="2" r:id="rId4"/>
    <sheet name="PoolMatches" sheetId="3" r:id="rId5"/>
    <sheet name="PoolStandings" sheetId="6" r:id="rId6"/>
    <sheet name="Draws" sheetId="8" r:id="rId7"/>
    <sheet name="ElimMatches" sheetId="4" r:id="rId8"/>
    <sheet name="Bracket" sheetId="9" r:id="rId9"/>
    <sheet name="Result" sheetId="7" r:id="rId10"/>
  </sheets>
  <definedNames>
    <definedName name="_xlnm._FilterDatabase" localSheetId="1" hidden="1">Import!$A$1:$D$33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" i="8" l="1"/>
  <c r="K2" i="8"/>
  <c r="D34" i="9" l="1"/>
  <c r="C18" i="9"/>
  <c r="C50" i="9"/>
  <c r="C13" i="4"/>
  <c r="A48" i="9"/>
  <c r="C11" i="4"/>
  <c r="A40" i="9"/>
  <c r="C9" i="4"/>
  <c r="A32" i="9"/>
  <c r="C7" i="4"/>
  <c r="A24" i="9"/>
  <c r="C5" i="4"/>
  <c r="A16" i="9"/>
  <c r="C3" i="4"/>
  <c r="A8" i="9"/>
  <c r="B42" i="9"/>
  <c r="B58" i="9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B19" i="7"/>
  <c r="B18" i="7"/>
  <c r="C6" i="4"/>
  <c r="A19" i="9"/>
  <c r="C8" i="4"/>
  <c r="A27" i="9"/>
  <c r="C10" i="4"/>
  <c r="A35" i="9"/>
  <c r="C12" i="4"/>
  <c r="A43" i="9"/>
  <c r="C14" i="4"/>
  <c r="A51" i="9"/>
  <c r="C15" i="4"/>
  <c r="A55" i="9"/>
  <c r="C17" i="4"/>
  <c r="C4" i="4"/>
  <c r="A11" i="9"/>
  <c r="B26" i="9"/>
  <c r="B10" i="9"/>
  <c r="A62" i="9"/>
  <c r="A54" i="9"/>
  <c r="A46" i="9"/>
  <c r="A38" i="9"/>
  <c r="A30" i="9"/>
  <c r="A22" i="9"/>
  <c r="A14" i="9"/>
  <c r="A6" i="9"/>
  <c r="A63" i="9"/>
  <c r="L16" i="4"/>
  <c r="B17" i="7" s="1"/>
  <c r="L14" i="4"/>
  <c r="B16" i="7"/>
  <c r="K14" i="4"/>
  <c r="C24" i="4"/>
  <c r="B53" i="9"/>
  <c r="L12" i="4"/>
  <c r="B15" i="7"/>
  <c r="K12" i="4"/>
  <c r="C23" i="4"/>
  <c r="B46" i="9"/>
  <c r="L10" i="4"/>
  <c r="B14" i="7"/>
  <c r="K10" i="4"/>
  <c r="C22" i="4"/>
  <c r="B37" i="9"/>
  <c r="B48" i="3"/>
  <c r="B46" i="3"/>
  <c r="B44" i="3"/>
  <c r="B42" i="3"/>
  <c r="B24" i="3"/>
  <c r="B22" i="3"/>
  <c r="B20" i="3"/>
  <c r="B18" i="3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A18" i="1"/>
  <c r="E18" i="1"/>
  <c r="C20" i="3"/>
  <c r="K20" i="3"/>
  <c r="C43" i="3"/>
  <c r="L42" i="3"/>
  <c r="E19" i="6"/>
  <c r="A19" i="1"/>
  <c r="A20" i="1"/>
  <c r="A21" i="1"/>
  <c r="A22" i="1"/>
  <c r="E22" i="1"/>
  <c r="C17" i="3"/>
  <c r="A23" i="1"/>
  <c r="A24" i="1"/>
  <c r="A25" i="1"/>
  <c r="E25" i="1"/>
  <c r="C5" i="3"/>
  <c r="E21" i="1"/>
  <c r="C21" i="3" s="1"/>
  <c r="L20" i="3"/>
  <c r="C45" i="3" s="1"/>
  <c r="L44" i="3"/>
  <c r="C21" i="6" s="1"/>
  <c r="E24" i="1"/>
  <c r="C9" i="3"/>
  <c r="E20" i="1"/>
  <c r="C25" i="3" s="1"/>
  <c r="L24" i="3"/>
  <c r="C49" i="3" s="1"/>
  <c r="L48" i="3"/>
  <c r="C25" i="6" s="1"/>
  <c r="E23" i="1"/>
  <c r="C13" i="3"/>
  <c r="E19" i="1"/>
  <c r="C24" i="3" s="1"/>
  <c r="K24" i="3"/>
  <c r="C47" i="3" s="1"/>
  <c r="L46" i="3"/>
  <c r="C23" i="6" s="1"/>
  <c r="D2" i="1"/>
  <c r="D62" i="9"/>
  <c r="B2" i="1"/>
  <c r="B40" i="3"/>
  <c r="B38" i="3"/>
  <c r="B36" i="3"/>
  <c r="B34" i="3"/>
  <c r="B32" i="3"/>
  <c r="B30" i="3"/>
  <c r="B28" i="3"/>
  <c r="B26" i="3"/>
  <c r="B16" i="3"/>
  <c r="B14" i="3"/>
  <c r="B12" i="3"/>
  <c r="B10" i="3"/>
  <c r="B8" i="3"/>
  <c r="B6" i="3"/>
  <c r="B4" i="3"/>
  <c r="B2" i="3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L8" i="3"/>
  <c r="C33" i="3"/>
  <c r="L12" i="3"/>
  <c r="C37" i="3"/>
  <c r="L36" i="3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2" i="1"/>
  <c r="A3" i="1"/>
  <c r="A4" i="1"/>
  <c r="A5" i="1"/>
  <c r="E5" i="1"/>
  <c r="A6" i="1"/>
  <c r="E6" i="1"/>
  <c r="C18" i="3"/>
  <c r="K18" i="3"/>
  <c r="A7" i="1"/>
  <c r="E7" i="1"/>
  <c r="C22" i="3"/>
  <c r="L22" i="3"/>
  <c r="A8" i="1"/>
  <c r="A9" i="1"/>
  <c r="E9" i="1"/>
  <c r="C19" i="3"/>
  <c r="L18" i="3"/>
  <c r="A10" i="1"/>
  <c r="E10" i="1"/>
  <c r="C15" i="3"/>
  <c r="L14" i="3"/>
  <c r="A11" i="1"/>
  <c r="E11" i="1"/>
  <c r="C11" i="3"/>
  <c r="L10" i="3"/>
  <c r="A12" i="1"/>
  <c r="A13" i="1"/>
  <c r="E13" i="1"/>
  <c r="C3" i="3"/>
  <c r="A14" i="1"/>
  <c r="E14" i="1"/>
  <c r="C4" i="3"/>
  <c r="A15" i="1"/>
  <c r="E15" i="1"/>
  <c r="C8" i="3"/>
  <c r="K8" i="3"/>
  <c r="C31" i="3"/>
  <c r="L30" i="3"/>
  <c r="E7" i="6"/>
  <c r="A16" i="1"/>
  <c r="A17" i="1"/>
  <c r="E17" i="1"/>
  <c r="C16" i="3"/>
  <c r="K16" i="3"/>
  <c r="C39" i="3"/>
  <c r="L16" i="3"/>
  <c r="C41" i="3"/>
  <c r="A2" i="1"/>
  <c r="C19" i="6"/>
  <c r="B13" i="8" s="1"/>
  <c r="E16" i="1"/>
  <c r="C12" i="3"/>
  <c r="K12" i="3"/>
  <c r="C35" i="3"/>
  <c r="L34" i="3"/>
  <c r="E11" i="6"/>
  <c r="E12" i="1"/>
  <c r="C7" i="3"/>
  <c r="L6" i="3"/>
  <c r="E8" i="1"/>
  <c r="C23" i="3"/>
  <c r="K22" i="3"/>
  <c r="C46" i="3"/>
  <c r="E4" i="1"/>
  <c r="C10" i="3"/>
  <c r="K10" i="3"/>
  <c r="C11" i="6"/>
  <c r="C7" i="6"/>
  <c r="B10" i="8"/>
  <c r="C42" i="3"/>
  <c r="K42" i="3"/>
  <c r="C44" i="3"/>
  <c r="K44" i="3"/>
  <c r="C20" i="6" s="1"/>
  <c r="C48" i="3"/>
  <c r="K48" i="3"/>
  <c r="C24" i="6" s="1"/>
  <c r="E3" i="1"/>
  <c r="C6" i="3"/>
  <c r="K6" i="3"/>
  <c r="E2" i="1"/>
  <c r="B5" i="2"/>
  <c r="F5" i="2"/>
  <c r="C4" i="2"/>
  <c r="B3" i="2"/>
  <c r="A3" i="2"/>
  <c r="D2" i="2"/>
  <c r="C5" i="2"/>
  <c r="B4" i="2"/>
  <c r="C3" i="2"/>
  <c r="F2" i="2"/>
  <c r="A5" i="2"/>
  <c r="D4" i="2"/>
  <c r="E3" i="2"/>
  <c r="D5" i="2"/>
  <c r="E4" i="2"/>
  <c r="A4" i="2"/>
  <c r="D3" i="2"/>
  <c r="E2" i="2"/>
  <c r="L4" i="3"/>
  <c r="C29" i="3"/>
  <c r="K4" i="3"/>
  <c r="C27" i="3"/>
  <c r="L26" i="3"/>
  <c r="E3" i="6"/>
  <c r="C14" i="3"/>
  <c r="K14" i="3"/>
  <c r="C2" i="3"/>
  <c r="L2" i="3"/>
  <c r="B11" i="8"/>
  <c r="C36" i="3"/>
  <c r="C40" i="3"/>
  <c r="K40" i="3"/>
  <c r="C32" i="3"/>
  <c r="K32" i="3"/>
  <c r="C13" i="6"/>
  <c r="E13" i="6"/>
  <c r="C2" i="2"/>
  <c r="F3" i="2"/>
  <c r="K46" i="3"/>
  <c r="C22" i="6" s="1"/>
  <c r="D24" i="6"/>
  <c r="D20" i="6"/>
  <c r="C18" i="6"/>
  <c r="D18" i="6" s="1"/>
  <c r="D8" i="6"/>
  <c r="C8" i="6"/>
  <c r="B17" i="8"/>
  <c r="D16" i="6"/>
  <c r="C16" i="6"/>
  <c r="E16" i="6"/>
  <c r="K2" i="3"/>
  <c r="C3" i="6"/>
  <c r="B9" i="8"/>
  <c r="B2" i="2"/>
  <c r="C34" i="3"/>
  <c r="K34" i="3"/>
  <c r="D11" i="6"/>
  <c r="C38" i="3"/>
  <c r="C30" i="3"/>
  <c r="K30" i="3"/>
  <c r="D7" i="6"/>
  <c r="A2" i="2"/>
  <c r="C26" i="3"/>
  <c r="K26" i="3"/>
  <c r="C2" i="6"/>
  <c r="B27" i="8"/>
  <c r="B22" i="7"/>
  <c r="L32" i="3"/>
  <c r="L40" i="3"/>
  <c r="K36" i="3"/>
  <c r="C28" i="3"/>
  <c r="K28" i="3"/>
  <c r="B19" i="8"/>
  <c r="E8" i="6"/>
  <c r="L38" i="3"/>
  <c r="E15" i="6"/>
  <c r="K38" i="3"/>
  <c r="C14" i="6"/>
  <c r="D14" i="6"/>
  <c r="D3" i="6"/>
  <c r="I11" i="6"/>
  <c r="I13" i="6"/>
  <c r="I8" i="6"/>
  <c r="L7" i="6"/>
  <c r="L11" i="6"/>
  <c r="L13" i="6"/>
  <c r="I7" i="6"/>
  <c r="L8" i="6"/>
  <c r="C15" i="6"/>
  <c r="L15" i="6"/>
  <c r="I16" i="6"/>
  <c r="L16" i="6"/>
  <c r="C10" i="6"/>
  <c r="D10" i="6"/>
  <c r="C6" i="6"/>
  <c r="D6" i="6"/>
  <c r="C4" i="6"/>
  <c r="D4" i="6"/>
  <c r="L28" i="3"/>
  <c r="C5" i="6"/>
  <c r="L3" i="6"/>
  <c r="I3" i="6"/>
  <c r="D12" i="6"/>
  <c r="C12" i="6"/>
  <c r="C17" i="6"/>
  <c r="E17" i="6"/>
  <c r="C9" i="6"/>
  <c r="E9" i="6"/>
  <c r="B2" i="8"/>
  <c r="I2" i="6"/>
  <c r="L2" i="6"/>
  <c r="D2" i="6"/>
  <c r="I14" i="6"/>
  <c r="L14" i="6"/>
  <c r="J7" i="6"/>
  <c r="B5" i="8"/>
  <c r="M11" i="6"/>
  <c r="C11" i="8" s="1"/>
  <c r="D11" i="8" s="1"/>
  <c r="E11" i="8" s="1"/>
  <c r="M13" i="6"/>
  <c r="C27" i="8" s="1"/>
  <c r="D15" i="6"/>
  <c r="J13" i="6"/>
  <c r="J11" i="6"/>
  <c r="B12" i="8"/>
  <c r="J8" i="6"/>
  <c r="M7" i="6"/>
  <c r="C10" i="8" s="1"/>
  <c r="D10" i="8" s="1"/>
  <c r="E10" i="8" s="1"/>
  <c r="M8" i="6"/>
  <c r="C17" i="8" s="1"/>
  <c r="D17" i="8" s="1"/>
  <c r="E17" i="8" s="1"/>
  <c r="M15" i="6"/>
  <c r="C12" i="8" s="1"/>
  <c r="D12" i="8" s="1"/>
  <c r="E12" i="8" s="1"/>
  <c r="I15" i="6"/>
  <c r="J14" i="6"/>
  <c r="M16" i="6"/>
  <c r="C19" i="8"/>
  <c r="D19" i="8" s="1"/>
  <c r="E19" i="8" s="1"/>
  <c r="L4" i="6"/>
  <c r="J16" i="6"/>
  <c r="B4" i="8"/>
  <c r="L10" i="6"/>
  <c r="I10" i="6"/>
  <c r="J10" i="6"/>
  <c r="B3" i="8"/>
  <c r="L6" i="6"/>
  <c r="I6" i="6"/>
  <c r="J6" i="6"/>
  <c r="I4" i="6"/>
  <c r="J4" i="6"/>
  <c r="B16" i="8"/>
  <c r="E4" i="6"/>
  <c r="M3" i="6"/>
  <c r="C9" i="8" s="1"/>
  <c r="D9" i="8" s="1"/>
  <c r="E9" i="8" s="1"/>
  <c r="J3" i="6"/>
  <c r="L17" i="6"/>
  <c r="B28" i="8"/>
  <c r="B23" i="7"/>
  <c r="I17" i="6"/>
  <c r="L9" i="6"/>
  <c r="B26" i="8"/>
  <c r="B21" i="7"/>
  <c r="I9" i="6"/>
  <c r="B18" i="8"/>
  <c r="L12" i="6"/>
  <c r="I12" i="6"/>
  <c r="E12" i="6"/>
  <c r="E5" i="6"/>
  <c r="B25" i="8"/>
  <c r="B20" i="7"/>
  <c r="L5" i="6"/>
  <c r="I5" i="6"/>
  <c r="J2" i="6"/>
  <c r="M2" i="6"/>
  <c r="C2" i="8"/>
  <c r="D2" i="8" s="1"/>
  <c r="E2" i="8" s="1"/>
  <c r="H2" i="8" s="1"/>
  <c r="M9" i="6"/>
  <c r="C26" i="8"/>
  <c r="M14" i="6"/>
  <c r="C5" i="8"/>
  <c r="D5" i="8" s="1"/>
  <c r="E5" i="8" s="1"/>
  <c r="M10" i="6"/>
  <c r="C4" i="8"/>
  <c r="D4" i="8" s="1"/>
  <c r="E4" i="8" s="1"/>
  <c r="M6" i="6"/>
  <c r="C3" i="8"/>
  <c r="D3" i="8" s="1"/>
  <c r="E3" i="8" s="1"/>
  <c r="H3" i="8" s="1"/>
  <c r="J15" i="6"/>
  <c r="M4" i="6"/>
  <c r="C16" i="8"/>
  <c r="D16" i="8" s="1"/>
  <c r="E16" i="8" s="1"/>
  <c r="J17" i="6"/>
  <c r="J9" i="6"/>
  <c r="M17" i="6"/>
  <c r="C28" i="8"/>
  <c r="M12" i="6"/>
  <c r="C18" i="8"/>
  <c r="J12" i="6"/>
  <c r="J5" i="6"/>
  <c r="M5" i="6"/>
  <c r="C25" i="8"/>
  <c r="D18" i="8"/>
  <c r="E18" i="8" s="1"/>
  <c r="K16" i="4"/>
  <c r="C25" i="4" s="1"/>
  <c r="B62" i="9" s="1"/>
  <c r="L8" i="4"/>
  <c r="B13" i="7"/>
  <c r="K4" i="4"/>
  <c r="C19" i="4"/>
  <c r="B14" i="9"/>
  <c r="K24" i="4"/>
  <c r="C29" i="4" s="1"/>
  <c r="C58" i="9" s="1"/>
  <c r="K2" i="4"/>
  <c r="C18" i="4"/>
  <c r="B5" i="9" s="1"/>
  <c r="L4" i="4"/>
  <c r="B11" i="7"/>
  <c r="K22" i="4"/>
  <c r="K6" i="4"/>
  <c r="C20" i="4"/>
  <c r="B21" i="9"/>
  <c r="K8" i="4"/>
  <c r="C21" i="4"/>
  <c r="B30" i="9"/>
  <c r="L2" i="4"/>
  <c r="B10" i="7"/>
  <c r="L6" i="4"/>
  <c r="K20" i="4"/>
  <c r="K18" i="4"/>
  <c r="C26" i="4"/>
  <c r="C9" i="9" s="1"/>
  <c r="B12" i="7"/>
  <c r="L24" i="4"/>
  <c r="B9" i="7" s="1"/>
  <c r="C28" i="4"/>
  <c r="C41" i="9"/>
  <c r="L22" i="4"/>
  <c r="B8" i="7"/>
  <c r="L20" i="4"/>
  <c r="B7" i="7"/>
  <c r="L18" i="4"/>
  <c r="B6" i="7" s="1"/>
  <c r="C27" i="4"/>
  <c r="L28" i="4"/>
  <c r="C31" i="4" s="1"/>
  <c r="D65" i="9" s="1"/>
  <c r="K26" i="4"/>
  <c r="C32" i="4"/>
  <c r="D17" i="9" s="1"/>
  <c r="C26" i="9"/>
  <c r="K28" i="4"/>
  <c r="C33" i="4" s="1"/>
  <c r="D50" i="9" s="1"/>
  <c r="L26" i="4"/>
  <c r="C30" i="4"/>
  <c r="D61" i="9" s="1"/>
  <c r="K30" i="4"/>
  <c r="B4" i="7" s="1"/>
  <c r="E63" i="9"/>
  <c r="L32" i="4"/>
  <c r="B3" i="7" s="1"/>
  <c r="K32" i="4"/>
  <c r="E33" i="9" s="1"/>
  <c r="L30" i="4"/>
  <c r="B5" i="7"/>
  <c r="C16" i="4" l="1"/>
  <c r="A59" i="9" s="1"/>
  <c r="C2" i="4"/>
  <c r="A3" i="9" s="1"/>
  <c r="I22" i="6"/>
  <c r="J22" i="6" s="1"/>
  <c r="H22" i="6"/>
  <c r="D22" i="6"/>
  <c r="L22" i="6"/>
  <c r="M22" i="6" s="1"/>
  <c r="C7" i="8" s="1"/>
  <c r="D7" i="8" s="1"/>
  <c r="E7" i="8" s="1"/>
  <c r="K22" i="6"/>
  <c r="B7" i="8"/>
  <c r="D23" i="6"/>
  <c r="H23" i="6"/>
  <c r="B14" i="8"/>
  <c r="I23" i="6"/>
  <c r="J23" i="6" s="1"/>
  <c r="K23" i="6"/>
  <c r="L23" i="6"/>
  <c r="M23" i="6" s="1"/>
  <c r="C14" i="8" s="1"/>
  <c r="D14" i="8" s="1"/>
  <c r="E14" i="8" s="1"/>
  <c r="K7" i="6"/>
  <c r="K8" i="6"/>
  <c r="H13" i="6"/>
  <c r="K2" i="6"/>
  <c r="H6" i="6"/>
  <c r="K17" i="6"/>
  <c r="K12" i="6"/>
  <c r="K5" i="6"/>
  <c r="I19" i="6"/>
  <c r="J19" i="6" s="1"/>
  <c r="K3" i="6"/>
  <c r="K14" i="6"/>
  <c r="K9" i="6"/>
  <c r="H4" i="6"/>
  <c r="H7" i="6"/>
  <c r="H11" i="6"/>
  <c r="K13" i="6"/>
  <c r="H8" i="6"/>
  <c r="H2" i="6"/>
  <c r="H10" i="6"/>
  <c r="K6" i="6"/>
  <c r="H17" i="6"/>
  <c r="H12" i="6"/>
  <c r="K16" i="6"/>
  <c r="K10" i="6"/>
  <c r="H5" i="6"/>
  <c r="H3" i="6"/>
  <c r="K11" i="6"/>
  <c r="H16" i="6"/>
  <c r="H15" i="6"/>
  <c r="K15" i="6"/>
  <c r="H9" i="6"/>
  <c r="K18" i="6"/>
  <c r="H14" i="6"/>
  <c r="K4" i="6"/>
  <c r="E20" i="6"/>
  <c r="L20" i="6"/>
  <c r="M20" i="6" s="1"/>
  <c r="C20" i="8" s="1"/>
  <c r="D20" i="8" s="1"/>
  <c r="E20" i="8" s="1"/>
  <c r="B20" i="8"/>
  <c r="K20" i="6"/>
  <c r="I20" i="6"/>
  <c r="J20" i="6" s="1"/>
  <c r="H20" i="6"/>
  <c r="L25" i="6"/>
  <c r="M25" i="6" s="1"/>
  <c r="C30" i="8" s="1"/>
  <c r="I25" i="6"/>
  <c r="J25" i="6" s="1"/>
  <c r="H25" i="6"/>
  <c r="K25" i="6"/>
  <c r="B30" i="8"/>
  <c r="B25" i="7" s="1"/>
  <c r="K21" i="6"/>
  <c r="H21" i="6"/>
  <c r="B29" i="8"/>
  <c r="B24" i="7" s="1"/>
  <c r="L21" i="6"/>
  <c r="M21" i="6" s="1"/>
  <c r="C29" i="8" s="1"/>
  <c r="I21" i="6"/>
  <c r="J21" i="6" s="1"/>
  <c r="L24" i="6"/>
  <c r="M24" i="6" s="1"/>
  <c r="C21" i="8" s="1"/>
  <c r="D21" i="8" s="1"/>
  <c r="E21" i="8" s="1"/>
  <c r="K24" i="6"/>
  <c r="E24" i="6"/>
  <c r="H24" i="6"/>
  <c r="B21" i="8"/>
  <c r="I24" i="6"/>
  <c r="J24" i="6" s="1"/>
  <c r="E25" i="6"/>
  <c r="B6" i="8"/>
  <c r="H19" i="6"/>
  <c r="I18" i="6"/>
  <c r="J18" i="6" s="1"/>
  <c r="E21" i="6"/>
  <c r="E23" i="6"/>
  <c r="D19" i="6"/>
  <c r="B2" i="7"/>
  <c r="H18" i="6"/>
  <c r="K19" i="6"/>
  <c r="L18" i="6"/>
  <c r="M18" i="6" s="1"/>
  <c r="C6" i="8" s="1"/>
  <c r="D6" i="8" s="1"/>
  <c r="E6" i="8" s="1"/>
  <c r="L19" i="6"/>
  <c r="M19" i="6" s="1"/>
  <c r="C13" i="8" s="1"/>
  <c r="D13" i="8" s="1"/>
  <c r="E13" i="8" s="1"/>
  <c r="F4" i="2"/>
  <c r="E5" i="2"/>
</calcChain>
</file>

<file path=xl/sharedStrings.xml><?xml version="1.0" encoding="utf-8"?>
<sst xmlns="http://schemas.openxmlformats.org/spreadsheetml/2006/main" count="179" uniqueCount="122">
  <si>
    <t>Rank</t>
  </si>
  <si>
    <t>Country</t>
  </si>
  <si>
    <t>Teamname</t>
  </si>
  <si>
    <t>Seed</t>
  </si>
  <si>
    <t>Team</t>
  </si>
  <si>
    <t>Pool A</t>
  </si>
  <si>
    <t>Pool B</t>
  </si>
  <si>
    <t>Pool C</t>
  </si>
  <si>
    <t>Pool D</t>
  </si>
  <si>
    <t>Match Number</t>
  </si>
  <si>
    <t>Pool</t>
  </si>
  <si>
    <t>Team A</t>
  </si>
  <si>
    <t>Set1</t>
  </si>
  <si>
    <t>Set2</t>
  </si>
  <si>
    <t>Set3</t>
  </si>
  <si>
    <t>Date/Time</t>
  </si>
  <si>
    <t>Duration(min)</t>
  </si>
  <si>
    <t>Winner</t>
  </si>
  <si>
    <t>Loser</t>
  </si>
  <si>
    <t>Sets</t>
  </si>
  <si>
    <t>Pos</t>
  </si>
  <si>
    <t>Games won</t>
  </si>
  <si>
    <t>Games lost</t>
  </si>
  <si>
    <t>Sets won</t>
  </si>
  <si>
    <t>Sets lost</t>
  </si>
  <si>
    <t>Sets ratio</t>
  </si>
  <si>
    <t>Points won</t>
  </si>
  <si>
    <t>Points lost</t>
  </si>
  <si>
    <t>Points ratio</t>
  </si>
  <si>
    <t>A</t>
  </si>
  <si>
    <t>B</t>
  </si>
  <si>
    <t>C</t>
  </si>
  <si>
    <t>D</t>
  </si>
  <si>
    <t>Draw 1</t>
  </si>
  <si>
    <t>Pool Results</t>
  </si>
  <si>
    <t>Point Ratio</t>
  </si>
  <si>
    <t>Draw 2</t>
  </si>
  <si>
    <t>Order of Draw</t>
  </si>
  <si>
    <t>goes to</t>
  </si>
  <si>
    <t>Correction Tie</t>
  </si>
  <si>
    <t>Semifinals</t>
  </si>
  <si>
    <t>Bronze</t>
  </si>
  <si>
    <t>Gold</t>
  </si>
  <si>
    <t>Nur die blauen Felder befüllen!</t>
  </si>
  <si>
    <t>Loser ranked 9</t>
  </si>
  <si>
    <t>Loser ranked 5</t>
  </si>
  <si>
    <t>Court</t>
  </si>
  <si>
    <t>Entry Points 
Team</t>
  </si>
  <si>
    <t>Seed
Main Draw</t>
  </si>
  <si>
    <t>Wild Card 
(ÖVV/Organizer/
Foreign)</t>
  </si>
  <si>
    <t>WC/Q</t>
  </si>
  <si>
    <t>FIVB Top 20</t>
  </si>
  <si>
    <t>FIVB 21-120</t>
  </si>
  <si>
    <t>FIVB &gt; 121</t>
  </si>
  <si>
    <t>1 Wild Card Foreign</t>
  </si>
  <si>
    <t>Rang</t>
  </si>
  <si>
    <t>Loser Ranked 9</t>
  </si>
  <si>
    <t>Loser Ranked 5</t>
  </si>
  <si>
    <r>
      <rPr>
        <i/>
        <sz val="11"/>
        <color theme="1"/>
        <rFont val="Calibri"/>
        <family val="2"/>
        <scheme val="minor"/>
      </rPr>
      <t>Import:</t>
    </r>
    <r>
      <rPr>
        <sz val="11"/>
        <color theme="1"/>
        <rFont val="Calibri"/>
        <family val="2"/>
        <scheme val="minor"/>
      </rPr>
      <t xml:space="preserve"> Die blauen Felder von Hand befüllen (Entry Points Team optional zu befüllen)
Eingabe Wildcard mit "Ja"</t>
    </r>
  </si>
  <si>
    <r>
      <t xml:space="preserve">evtl. </t>
    </r>
    <r>
      <rPr>
        <i/>
        <sz val="11"/>
        <color theme="1"/>
        <rFont val="Calibri"/>
        <family val="2"/>
        <scheme val="minor"/>
      </rPr>
      <t xml:space="preserve">Import </t>
    </r>
    <r>
      <rPr>
        <sz val="11"/>
        <color theme="1"/>
        <rFont val="Calibri"/>
        <family val="2"/>
        <scheme val="minor"/>
      </rPr>
      <t>nach Seed sortieren</t>
    </r>
  </si>
  <si>
    <r>
      <rPr>
        <i/>
        <sz val="11"/>
        <color theme="1"/>
        <rFont val="Calibri"/>
        <family val="2"/>
        <scheme val="minor"/>
      </rPr>
      <t>Seeding</t>
    </r>
    <r>
      <rPr>
        <sz val="11"/>
        <color theme="1"/>
        <rFont val="Calibri"/>
        <family val="2"/>
        <scheme val="minor"/>
      </rPr>
      <t xml:space="preserve"> und </t>
    </r>
    <r>
      <rPr>
        <i/>
        <sz val="11"/>
        <color theme="1"/>
        <rFont val="Calibri"/>
        <family val="2"/>
        <scheme val="minor"/>
      </rPr>
      <t>Pools</t>
    </r>
    <r>
      <rPr>
        <sz val="11"/>
        <color theme="1"/>
        <rFont val="Calibri"/>
        <family val="2"/>
        <scheme val="minor"/>
      </rPr>
      <t xml:space="preserve"> generieren sich automatisch</t>
    </r>
  </si>
  <si>
    <r>
      <rPr>
        <i/>
        <sz val="11"/>
        <color theme="1"/>
        <rFont val="Calibri"/>
        <family val="2"/>
        <scheme val="minor"/>
      </rPr>
      <t xml:space="preserve">Pool Matches: </t>
    </r>
    <r>
      <rPr>
        <sz val="11"/>
        <color theme="1"/>
        <rFont val="Calibri"/>
        <family val="2"/>
        <scheme val="minor"/>
      </rPr>
      <t>nach jedem Spiel Ergebnis eintragen</t>
    </r>
  </si>
  <si>
    <r>
      <rPr>
        <i/>
        <sz val="11"/>
        <color theme="1"/>
        <rFont val="Calibri"/>
        <family val="2"/>
        <scheme val="minor"/>
      </rPr>
      <t>Elimination Matches</t>
    </r>
    <r>
      <rPr>
        <sz val="11"/>
        <color theme="1"/>
        <rFont val="Calibri"/>
        <family val="2"/>
        <scheme val="minor"/>
      </rPr>
      <t xml:space="preserve"> und </t>
    </r>
    <r>
      <rPr>
        <i/>
        <sz val="11"/>
        <color theme="1"/>
        <rFont val="Calibri"/>
        <family val="2"/>
        <scheme val="minor"/>
      </rPr>
      <t>Bracket</t>
    </r>
    <r>
      <rPr>
        <sz val="11"/>
        <color theme="1"/>
        <rFont val="Calibri"/>
        <family val="2"/>
        <scheme val="minor"/>
      </rPr>
      <t xml:space="preserve"> werden generiert</t>
    </r>
  </si>
  <si>
    <r>
      <rPr>
        <i/>
        <sz val="11"/>
        <color theme="1"/>
        <rFont val="Calibri"/>
        <family val="2"/>
        <scheme val="minor"/>
      </rPr>
      <t xml:space="preserve">ElimMatches: </t>
    </r>
    <r>
      <rPr>
        <sz val="11"/>
        <color theme="1"/>
        <rFont val="Calibri"/>
        <family val="2"/>
        <scheme val="minor"/>
      </rPr>
      <t>nach jedem Spiel eintragen</t>
    </r>
  </si>
  <si>
    <r>
      <rPr>
        <i/>
        <sz val="11"/>
        <color theme="1"/>
        <rFont val="Calibri"/>
        <family val="2"/>
        <scheme val="minor"/>
      </rPr>
      <t xml:space="preserve">Result </t>
    </r>
    <r>
      <rPr>
        <sz val="11"/>
        <color theme="1"/>
        <rFont val="Calibri"/>
        <family val="2"/>
        <scheme val="minor"/>
      </rPr>
      <t>zeigt die endgültigen Platzierungen</t>
    </r>
  </si>
  <si>
    <t>Pool E</t>
  </si>
  <si>
    <t>Pool F</t>
  </si>
  <si>
    <t>E</t>
  </si>
  <si>
    <t>F</t>
  </si>
  <si>
    <t>Match #26</t>
  </si>
  <si>
    <t>Match #25</t>
  </si>
  <si>
    <t>ELIM - SHARED 17th</t>
  </si>
  <si>
    <t>Match #32</t>
  </si>
  <si>
    <t>Seed #5</t>
  </si>
  <si>
    <t>Match #27</t>
  </si>
  <si>
    <t>Seed #4</t>
  </si>
  <si>
    <t>Match #28</t>
  </si>
  <si>
    <t>Seed #3</t>
  </si>
  <si>
    <t>Match #29</t>
  </si>
  <si>
    <t>Seed #6</t>
  </si>
  <si>
    <t>Match #30</t>
  </si>
  <si>
    <t>Seed #8</t>
  </si>
  <si>
    <t>Draw</t>
  </si>
  <si>
    <t>Seed #7</t>
  </si>
  <si>
    <t>Match #31</t>
  </si>
  <si>
    <t>Draw 3</t>
  </si>
  <si>
    <t>Seed #9</t>
  </si>
  <si>
    <t>Seed #12</t>
  </si>
  <si>
    <t>Seed #11</t>
  </si>
  <si>
    <t>Seed #10</t>
  </si>
  <si>
    <t>Draw 4</t>
  </si>
  <si>
    <t>Seed #13</t>
  </si>
  <si>
    <t>Seed #14</t>
  </si>
  <si>
    <t>Draw 5</t>
  </si>
  <si>
    <t>Seed #16</t>
  </si>
  <si>
    <t>Seed #15</t>
  </si>
  <si>
    <t>Seed #1</t>
  </si>
  <si>
    <t>Seed #2</t>
  </si>
  <si>
    <t>Best A1/B1</t>
  </si>
  <si>
    <t>Worst A1/B1</t>
  </si>
  <si>
    <t>two best 2nd 
ranked teams</t>
  </si>
  <si>
    <t>four other 
1st place 
teams (C1, D1, E1, F1)</t>
  </si>
  <si>
    <t>four worst 2nd 
ranked teams</t>
  </si>
  <si>
    <t>two best 3rd 
ranked teams</t>
  </si>
  <si>
    <t>two worst 3rd 
ranked teams</t>
  </si>
  <si>
    <t xml:space="preserve">other two qf.
3rd ranked teams </t>
  </si>
  <si>
    <t>Seed 21 bis Seed 24 sind mit Q (=Qualifikanten) vorgegeben, wenn kein Qualifikations-
turnier =&gt; löschen</t>
  </si>
  <si>
    <t>Seed 18 - Seed 20</t>
  </si>
  <si>
    <t>approved WC will be drawn by the system</t>
  </si>
  <si>
    <r>
      <rPr>
        <i/>
        <sz val="11"/>
        <color theme="1"/>
        <rFont val="Calibri"/>
        <family val="2"/>
        <scheme val="minor"/>
      </rPr>
      <t>Draws:</t>
    </r>
    <r>
      <rPr>
        <sz val="11"/>
        <color theme="1"/>
        <rFont val="Calibri"/>
        <family val="2"/>
        <scheme val="minor"/>
      </rPr>
      <t xml:space="preserve"> Draws durchführen lt. FIVB Sports Regulations </t>
    </r>
  </si>
  <si>
    <t>In der Spalte "Order of Draw" ist die Reihenfolge der Ziehung und die Setzung der gezogenen Teams inkl. welches Spiel gelost wurde bereits vorgegeben!</t>
  </si>
  <si>
    <t>Seed 1: bester 1. Grp. A/B 
Seed 2: schlechtester 1. Grp. A/B (beide Teams werden automatisch generiert)</t>
  </si>
  <si>
    <t>Teamnamen der beiden schlechtesten Gruppendritten in gelbe Felder kopieren!</t>
  </si>
  <si>
    <t>Die farbigen Felder (Team) von Hand befüllen oder Teamnamen kopieren!</t>
  </si>
  <si>
    <t>Q1</t>
  </si>
  <si>
    <t>Q2</t>
  </si>
  <si>
    <t>Q3</t>
  </si>
  <si>
    <t>Q4</t>
  </si>
  <si>
    <t>1 WC ÖVV/2 WC Organizer</t>
  </si>
  <si>
    <t>Beach Volleyball-Referat: Christian Lick</t>
  </si>
  <si>
    <t xml:space="preserve">E-Mail: beachreferat@volleynet.at </t>
  </si>
  <si>
    <t>Telefon: +43660 689 57 34 (Do 14-18, Fr 12-16 Uhr)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</si>
</sst>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7"/>
      <name val="Arial Narrow"/>
      <family val="2"/>
    </font>
    <font>
      <b/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 Narrow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7"/>
      <name val="Arial Narrow"/>
      <family val="2"/>
    </font>
    <font>
      <sz val="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gray06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quotePrefix="1"/>
    <xf numFmtId="164" fontId="0" fillId="0" borderId="0" xfId="0" applyNumberFormat="1"/>
    <xf numFmtId="0" fontId="0" fillId="0" borderId="0" xfId="0" applyAlignment="1">
      <alignment horizontal="center" textRotation="90"/>
    </xf>
    <xf numFmtId="37" fontId="1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37" fontId="2" fillId="2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37" fontId="3" fillId="0" borderId="1" xfId="0" applyNumberFormat="1" applyFont="1" applyBorder="1" applyAlignment="1">
      <alignment horizontal="right" vertical="center"/>
    </xf>
    <xf numFmtId="37" fontId="1" fillId="0" borderId="2" xfId="0" applyNumberFormat="1" applyFont="1" applyBorder="1" applyAlignment="1">
      <alignment horizontal="right" vertical="center"/>
    </xf>
    <xf numFmtId="37" fontId="1" fillId="0" borderId="4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37" fontId="1" fillId="0" borderId="0" xfId="0" applyNumberFormat="1" applyFont="1" applyAlignment="1">
      <alignment horizontal="right" vertical="center"/>
    </xf>
    <xf numFmtId="37" fontId="1" fillId="0" borderId="0" xfId="0" applyNumberFormat="1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37" fontId="1" fillId="0" borderId="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37" fontId="3" fillId="0" borderId="0" xfId="0" applyNumberFormat="1" applyFont="1" applyBorder="1" applyAlignment="1">
      <alignment horizontal="right" vertical="center"/>
    </xf>
    <xf numFmtId="0" fontId="0" fillId="3" borderId="8" xfId="0" applyFill="1" applyBorder="1"/>
    <xf numFmtId="0" fontId="0" fillId="3" borderId="0" xfId="0" applyFill="1"/>
    <xf numFmtId="0" fontId="0" fillId="0" borderId="0" xfId="0" applyAlignment="1">
      <alignment vertical="top" wrapText="1"/>
    </xf>
    <xf numFmtId="0" fontId="0" fillId="0" borderId="0" xfId="0" applyFill="1"/>
    <xf numFmtId="0" fontId="1" fillId="0" borderId="0" xfId="0" applyFont="1" applyBorder="1" applyAlignment="1">
      <alignment horizontal="center" vertical="center"/>
    </xf>
    <xf numFmtId="37" fontId="1" fillId="0" borderId="0" xfId="0" applyNumberFormat="1" applyFont="1" applyFill="1" applyBorder="1" applyAlignment="1">
      <alignment horizontal="left"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164" fontId="0" fillId="5" borderId="0" xfId="0" applyNumberFormat="1" applyFill="1"/>
    <xf numFmtId="164" fontId="0" fillId="4" borderId="0" xfId="0" applyNumberFormat="1" applyFill="1"/>
    <xf numFmtId="164" fontId="0" fillId="6" borderId="0" xfId="0" applyNumberFormat="1" applyFill="1"/>
    <xf numFmtId="164" fontId="0" fillId="7" borderId="0" xfId="0" applyNumberFormat="1" applyFill="1"/>
    <xf numFmtId="0" fontId="7" fillId="6" borderId="0" xfId="0" applyFont="1" applyFill="1"/>
    <xf numFmtId="0" fontId="7" fillId="7" borderId="0" xfId="0" applyFont="1" applyFill="1"/>
    <xf numFmtId="0" fontId="7" fillId="4" borderId="0" xfId="0" applyFont="1" applyFill="1"/>
    <xf numFmtId="0" fontId="7" fillId="5" borderId="0" xfId="0" applyFont="1" applyFill="1"/>
    <xf numFmtId="0" fontId="0" fillId="0" borderId="0" xfId="0" applyAlignment="1">
      <alignment vertical="center" wrapText="1"/>
    </xf>
    <xf numFmtId="1" fontId="0" fillId="0" borderId="0" xfId="0" applyNumberFormat="1"/>
    <xf numFmtId="3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top" wrapText="1"/>
    </xf>
    <xf numFmtId="0" fontId="0" fillId="8" borderId="0" xfId="0" applyFill="1"/>
    <xf numFmtId="0" fontId="0" fillId="9" borderId="0" xfId="0" applyFill="1"/>
    <xf numFmtId="0" fontId="7" fillId="8" borderId="0" xfId="0" applyFont="1" applyFill="1"/>
    <xf numFmtId="164" fontId="0" fillId="8" borderId="0" xfId="0" applyNumberFormat="1" applyFill="1"/>
    <xf numFmtId="164" fontId="0" fillId="9" borderId="0" xfId="0" applyNumberFormat="1" applyFill="1"/>
    <xf numFmtId="0" fontId="7" fillId="9" borderId="0" xfId="0" applyFont="1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0" borderId="8" xfId="0" applyFill="1" applyBorder="1"/>
    <xf numFmtId="0" fontId="0" fillId="3" borderId="6" xfId="0" applyFill="1" applyBorder="1"/>
    <xf numFmtId="0" fontId="0" fillId="0" borderId="0" xfId="0" applyBorder="1"/>
    <xf numFmtId="164" fontId="0" fillId="0" borderId="0" xfId="0" applyNumberFormat="1" applyBorder="1"/>
    <xf numFmtId="0" fontId="0" fillId="0" borderId="9" xfId="0" applyBorder="1"/>
    <xf numFmtId="164" fontId="0" fillId="0" borderId="9" xfId="0" applyNumberFormat="1" applyBorder="1"/>
    <xf numFmtId="0" fontId="0" fillId="3" borderId="10" xfId="0" applyFill="1" applyBorder="1"/>
    <xf numFmtId="0" fontId="0" fillId="10" borderId="9" xfId="0" applyFill="1" applyBorder="1"/>
    <xf numFmtId="0" fontId="0" fillId="10" borderId="10" xfId="0" applyFill="1" applyBorder="1"/>
    <xf numFmtId="37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4" borderId="0" xfId="0" applyFont="1" applyFill="1" applyBorder="1"/>
    <xf numFmtId="0" fontId="10" fillId="3" borderId="0" xfId="0" applyFont="1" applyFill="1" applyBorder="1"/>
    <xf numFmtId="0" fontId="0" fillId="7" borderId="7" xfId="0" applyFill="1" applyBorder="1"/>
    <xf numFmtId="0" fontId="0" fillId="7" borderId="11" xfId="0" applyFill="1" applyBorder="1"/>
    <xf numFmtId="0" fontId="0" fillId="11" borderId="11" xfId="0" applyFill="1" applyBorder="1"/>
    <xf numFmtId="0" fontId="0" fillId="3" borderId="11" xfId="0" applyFill="1" applyBorder="1"/>
    <xf numFmtId="0" fontId="0" fillId="13" borderId="11" xfId="0" applyFill="1" applyBorder="1"/>
    <xf numFmtId="0" fontId="0" fillId="12" borderId="11" xfId="0" applyFill="1" applyBorder="1"/>
    <xf numFmtId="0" fontId="0" fillId="10" borderId="3" xfId="0" applyFill="1" applyBorder="1"/>
    <xf numFmtId="0" fontId="0" fillId="10" borderId="0" xfId="0" applyFill="1" applyAlignment="1">
      <alignment horizontal="left"/>
    </xf>
    <xf numFmtId="0" fontId="0" fillId="10" borderId="0" xfId="0" applyFill="1" applyBorder="1" applyAlignment="1">
      <alignment horizontal="left"/>
    </xf>
    <xf numFmtId="0" fontId="0" fillId="7" borderId="12" xfId="0" applyFill="1" applyBorder="1" applyAlignment="1">
      <alignment horizontal="left"/>
    </xf>
    <xf numFmtId="0" fontId="0" fillId="7" borderId="13" xfId="0" applyFill="1" applyBorder="1" applyAlignment="1">
      <alignment horizontal="left"/>
    </xf>
    <xf numFmtId="0" fontId="0" fillId="0" borderId="13" xfId="0" applyBorder="1" applyAlignment="1">
      <alignment horizontal="left"/>
    </xf>
    <xf numFmtId="0" fontId="0" fillId="11" borderId="13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13" borderId="13" xfId="0" applyFill="1" applyBorder="1" applyAlignment="1">
      <alignment horizontal="left"/>
    </xf>
    <xf numFmtId="0" fontId="0" fillId="12" borderId="13" xfId="0" applyFill="1" applyBorder="1" applyAlignment="1">
      <alignment horizontal="left"/>
    </xf>
    <xf numFmtId="0" fontId="0" fillId="12" borderId="14" xfId="0" applyFill="1" applyBorder="1" applyAlignment="1">
      <alignment horizontal="left"/>
    </xf>
    <xf numFmtId="0" fontId="12" fillId="14" borderId="0" xfId="0" applyFont="1" applyFill="1" applyAlignment="1">
      <alignment vertical="top" wrapText="1"/>
    </xf>
    <xf numFmtId="0" fontId="0" fillId="10" borderId="0" xfId="0" applyFill="1" applyAlignment="1">
      <alignment horizontal="center" wrapText="1"/>
    </xf>
    <xf numFmtId="0" fontId="0" fillId="7" borderId="0" xfId="0" applyFill="1" applyAlignment="1">
      <alignment horizontal="center" wrapText="1"/>
    </xf>
    <xf numFmtId="0" fontId="0" fillId="7" borderId="0" xfId="0" applyFill="1" applyAlignment="1">
      <alignment horizontal="center"/>
    </xf>
    <xf numFmtId="0" fontId="0" fillId="11" borderId="0" xfId="0" applyFill="1" applyAlignment="1">
      <alignment horizontal="center" wrapText="1"/>
    </xf>
    <xf numFmtId="0" fontId="0" fillId="11" borderId="0" xfId="0" applyFill="1" applyAlignment="1">
      <alignment horizontal="center"/>
    </xf>
    <xf numFmtId="0" fontId="0" fillId="3" borderId="0" xfId="0" applyFill="1" applyAlignment="1">
      <alignment horizontal="center" wrapText="1"/>
    </xf>
    <xf numFmtId="0" fontId="0" fillId="13" borderId="0" xfId="0" applyFill="1" applyAlignment="1">
      <alignment horizontal="center" wrapText="1"/>
    </xf>
    <xf numFmtId="0" fontId="0" fillId="13" borderId="0" xfId="0" applyFill="1" applyAlignment="1">
      <alignment horizontal="center"/>
    </xf>
    <xf numFmtId="0" fontId="0" fillId="12" borderId="0" xfId="0" applyFill="1" applyAlignment="1">
      <alignment horizontal="center" wrapText="1"/>
    </xf>
    <xf numFmtId="0" fontId="0" fillId="12" borderId="0" xfId="0" applyFill="1" applyAlignment="1">
      <alignment horizontal="center"/>
    </xf>
    <xf numFmtId="0" fontId="0" fillId="0" borderId="0" xfId="0" applyAlignment="1">
      <alignment horizontal="center" textRotation="90" wrapText="1"/>
    </xf>
    <xf numFmtId="0" fontId="8" fillId="0" borderId="0" xfId="0" applyFont="1" applyAlignment="1">
      <alignment horizontal="center" vertical="center" textRotation="90"/>
    </xf>
    <xf numFmtId="1" fontId="0" fillId="3" borderId="8" xfId="0" applyNumberFormat="1" applyFill="1" applyBorder="1"/>
    <xf numFmtId="0" fontId="0" fillId="3" borderId="8" xfId="0" applyNumberFormat="1" applyFill="1" applyBorder="1"/>
  </cellXfs>
  <cellStyles count="1">
    <cellStyle name="Standard" xfId="0" builtinId="0"/>
  </cellStyles>
  <dxfs count="4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4688696</xdr:colOff>
      <xdr:row>24</xdr:row>
      <xdr:rowOff>3012</xdr:rowOff>
    </xdr:from>
    <xdr:to>
      <xdr:col>1</xdr:col>
      <xdr:colOff>5335676</xdr:colOff>
      <xdr:row>29</xdr:row>
      <xdr:rowOff>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3149" y="4920069"/>
          <a:ext cx="646980" cy="902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B30" sqref="B30"/>
    </sheetView>
  </sheetViews>
  <sheetFormatPr baseColWidth="10" defaultColWidth="11.375" defaultRowHeight="14.3" x14ac:dyDescent="0.25"/>
  <cols>
    <col min="1" max="1" width="6.875" style="52" customWidth="1"/>
    <col min="2" max="2" width="78.25" style="32" bestFit="1" customWidth="1"/>
    <col min="3" max="16384" width="11.375" style="32"/>
  </cols>
  <sheetData>
    <row r="2" spans="1:2" ht="28.55" x14ac:dyDescent="0.25">
      <c r="A2" s="52">
        <v>1</v>
      </c>
      <c r="B2" s="32" t="s">
        <v>58</v>
      </c>
    </row>
    <row r="3" spans="1:2" x14ac:dyDescent="0.25">
      <c r="B3" s="32" t="s">
        <v>59</v>
      </c>
    </row>
    <row r="5" spans="1:2" x14ac:dyDescent="0.25">
      <c r="A5" s="52">
        <v>2</v>
      </c>
      <c r="B5" s="32" t="s">
        <v>60</v>
      </c>
    </row>
    <row r="6" spans="1:2" ht="30.75" customHeight="1" x14ac:dyDescent="0.25">
      <c r="B6" s="32" t="s">
        <v>106</v>
      </c>
    </row>
    <row r="8" spans="1:2" x14ac:dyDescent="0.25">
      <c r="A8" s="52">
        <v>3</v>
      </c>
      <c r="B8" s="32" t="s">
        <v>61</v>
      </c>
    </row>
    <row r="9" spans="1:2" x14ac:dyDescent="0.25">
      <c r="B9" s="52" t="s">
        <v>43</v>
      </c>
    </row>
    <row r="11" spans="1:2" x14ac:dyDescent="0.25">
      <c r="A11" s="52">
        <v>4</v>
      </c>
      <c r="B11" s="32" t="s">
        <v>109</v>
      </c>
    </row>
    <row r="12" spans="1:2" ht="28.55" x14ac:dyDescent="0.25">
      <c r="B12" s="32" t="s">
        <v>111</v>
      </c>
    </row>
    <row r="13" spans="1:2" ht="28.55" x14ac:dyDescent="0.25">
      <c r="B13" s="32" t="s">
        <v>110</v>
      </c>
    </row>
    <row r="14" spans="1:2" x14ac:dyDescent="0.25">
      <c r="B14" s="52" t="s">
        <v>113</v>
      </c>
    </row>
    <row r="15" spans="1:2" x14ac:dyDescent="0.25">
      <c r="B15" s="52" t="s">
        <v>112</v>
      </c>
    </row>
    <row r="16" spans="1:2" x14ac:dyDescent="0.25">
      <c r="B16" s="32" t="s">
        <v>62</v>
      </c>
    </row>
    <row r="18" spans="1:2" x14ac:dyDescent="0.25">
      <c r="A18" s="52">
        <v>6</v>
      </c>
      <c r="B18" s="32" t="s">
        <v>63</v>
      </c>
    </row>
    <row r="19" spans="1:2" x14ac:dyDescent="0.25">
      <c r="B19" s="52" t="s">
        <v>43</v>
      </c>
    </row>
    <row r="21" spans="1:2" x14ac:dyDescent="0.25">
      <c r="A21" s="52">
        <v>7</v>
      </c>
      <c r="B21" s="32" t="s">
        <v>64</v>
      </c>
    </row>
    <row r="25" spans="1:2" x14ac:dyDescent="0.25">
      <c r="B25" s="94"/>
    </row>
    <row r="26" spans="1:2" x14ac:dyDescent="0.25">
      <c r="B26" s="94" t="s">
        <v>119</v>
      </c>
    </row>
    <row r="27" spans="1:2" x14ac:dyDescent="0.25">
      <c r="B27" s="94" t="s">
        <v>120</v>
      </c>
    </row>
    <row r="28" spans="1:2" x14ac:dyDescent="0.25">
      <c r="B28" s="94" t="s">
        <v>121</v>
      </c>
    </row>
    <row r="29" spans="1:2" x14ac:dyDescent="0.25">
      <c r="B29" s="94"/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B17" sqref="B17"/>
    </sheetView>
  </sheetViews>
  <sheetFormatPr baseColWidth="10" defaultColWidth="10.75" defaultRowHeight="14.3" x14ac:dyDescent="0.25"/>
  <cols>
    <col min="2" max="2" width="38.75" bestFit="1" customWidth="1"/>
  </cols>
  <sheetData>
    <row r="1" spans="1:4" ht="14.95" customHeight="1" x14ac:dyDescent="0.25">
      <c r="A1" t="s">
        <v>55</v>
      </c>
      <c r="B1" t="s">
        <v>4</v>
      </c>
    </row>
    <row r="2" spans="1:4" x14ac:dyDescent="0.25">
      <c r="A2">
        <v>1</v>
      </c>
      <c r="B2" t="str">
        <f>ElimMatches!K32</f>
        <v/>
      </c>
      <c r="D2" s="49"/>
    </row>
    <row r="3" spans="1:4" x14ac:dyDescent="0.25">
      <c r="A3">
        <v>2</v>
      </c>
      <c r="B3" t="str">
        <f>ElimMatches!L32</f>
        <v/>
      </c>
      <c r="D3" s="49"/>
    </row>
    <row r="4" spans="1:4" x14ac:dyDescent="0.25">
      <c r="A4">
        <v>3</v>
      </c>
      <c r="B4" t="str">
        <f>ElimMatches!K30</f>
        <v/>
      </c>
      <c r="D4" s="49"/>
    </row>
    <row r="5" spans="1:4" x14ac:dyDescent="0.25">
      <c r="A5">
        <v>4</v>
      </c>
      <c r="B5" t="str">
        <f>ElimMatches!L30</f>
        <v/>
      </c>
      <c r="D5" s="49"/>
    </row>
    <row r="6" spans="1:4" x14ac:dyDescent="0.25">
      <c r="A6">
        <v>5</v>
      </c>
      <c r="B6" t="str">
        <f>ElimMatches!L18</f>
        <v/>
      </c>
      <c r="D6" s="49"/>
    </row>
    <row r="7" spans="1:4" x14ac:dyDescent="0.25">
      <c r="A7">
        <v>5</v>
      </c>
      <c r="B7" t="str">
        <f>ElimMatches!L20</f>
        <v/>
      </c>
      <c r="D7" s="49"/>
    </row>
    <row r="8" spans="1:4" x14ac:dyDescent="0.25">
      <c r="A8">
        <v>5</v>
      </c>
      <c r="B8" t="str">
        <f>ElimMatches!L22</f>
        <v/>
      </c>
      <c r="D8" s="49"/>
    </row>
    <row r="9" spans="1:4" x14ac:dyDescent="0.25">
      <c r="A9">
        <v>5</v>
      </c>
      <c r="B9" t="str">
        <f>ElimMatches!L24</f>
        <v/>
      </c>
      <c r="D9" s="49"/>
    </row>
    <row r="10" spans="1:4" x14ac:dyDescent="0.25">
      <c r="A10">
        <v>9</v>
      </c>
      <c r="B10" t="str">
        <f>ElimMatches!L2</f>
        <v/>
      </c>
    </row>
    <row r="11" spans="1:4" x14ac:dyDescent="0.25">
      <c r="A11">
        <v>9</v>
      </c>
      <c r="B11" t="str">
        <f>ElimMatches!L4</f>
        <v/>
      </c>
    </row>
    <row r="12" spans="1:4" x14ac:dyDescent="0.25">
      <c r="A12">
        <v>9</v>
      </c>
      <c r="B12" t="str">
        <f>ElimMatches!L6</f>
        <v/>
      </c>
    </row>
    <row r="13" spans="1:4" x14ac:dyDescent="0.25">
      <c r="A13">
        <v>9</v>
      </c>
      <c r="B13" t="str">
        <f>ElimMatches!L8</f>
        <v/>
      </c>
    </row>
    <row r="14" spans="1:4" x14ac:dyDescent="0.25">
      <c r="A14">
        <v>9</v>
      </c>
      <c r="B14" t="str">
        <f>ElimMatches!L10</f>
        <v/>
      </c>
    </row>
    <row r="15" spans="1:4" x14ac:dyDescent="0.25">
      <c r="A15">
        <v>9</v>
      </c>
      <c r="B15" t="str">
        <f>ElimMatches!L12</f>
        <v/>
      </c>
    </row>
    <row r="16" spans="1:4" x14ac:dyDescent="0.25">
      <c r="A16">
        <v>9</v>
      </c>
      <c r="B16" t="str">
        <f>ElimMatches!L14</f>
        <v/>
      </c>
    </row>
    <row r="17" spans="1:2" x14ac:dyDescent="0.25">
      <c r="A17">
        <v>9</v>
      </c>
      <c r="B17" t="str">
        <f>ElimMatches!L16</f>
        <v/>
      </c>
    </row>
    <row r="18" spans="1:2" x14ac:dyDescent="0.25">
      <c r="A18">
        <v>17</v>
      </c>
      <c r="B18" t="str">
        <f>IF(Draws!B23="","",Draws!B23)</f>
        <v/>
      </c>
    </row>
    <row r="19" spans="1:2" x14ac:dyDescent="0.25">
      <c r="A19">
        <v>17</v>
      </c>
      <c r="B19" t="str">
        <f>IF(Draws!B24="","",Draws!B24)</f>
        <v/>
      </c>
    </row>
    <row r="20" spans="1:2" x14ac:dyDescent="0.25">
      <c r="A20">
        <v>17</v>
      </c>
      <c r="B20" t="str">
        <f>Draws!B25</f>
        <v/>
      </c>
    </row>
    <row r="21" spans="1:2" x14ac:dyDescent="0.25">
      <c r="A21">
        <v>17</v>
      </c>
      <c r="B21" t="str">
        <f>Draws!B26</f>
        <v/>
      </c>
    </row>
    <row r="22" spans="1:2" x14ac:dyDescent="0.25">
      <c r="A22">
        <v>17</v>
      </c>
      <c r="B22" t="str">
        <f>Draws!B27</f>
        <v/>
      </c>
    </row>
    <row r="23" spans="1:2" x14ac:dyDescent="0.25">
      <c r="A23">
        <v>17</v>
      </c>
      <c r="B23" t="str">
        <f>Draws!B28</f>
        <v/>
      </c>
    </row>
    <row r="24" spans="1:2" x14ac:dyDescent="0.25">
      <c r="A24">
        <v>17</v>
      </c>
      <c r="B24" t="str">
        <f>Draws!B29</f>
        <v/>
      </c>
    </row>
    <row r="25" spans="1:2" x14ac:dyDescent="0.25">
      <c r="A25">
        <v>17</v>
      </c>
      <c r="B25" t="str">
        <f>Draws!B30</f>
        <v/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G24" sqref="G24"/>
    </sheetView>
  </sheetViews>
  <sheetFormatPr baseColWidth="10" defaultColWidth="10.75" defaultRowHeight="14.3" x14ac:dyDescent="0.25"/>
  <cols>
    <col min="1" max="1" width="10.25" bestFit="1" customWidth="1"/>
    <col min="2" max="2" width="31" bestFit="1" customWidth="1"/>
    <col min="3" max="3" width="12.75" bestFit="1" customWidth="1"/>
    <col min="4" max="4" width="13.875" bestFit="1" customWidth="1"/>
    <col min="5" max="5" width="17.625" customWidth="1"/>
    <col min="7" max="7" width="26" bestFit="1" customWidth="1"/>
    <col min="8" max="9" width="5.375" bestFit="1" customWidth="1"/>
  </cols>
  <sheetData>
    <row r="1" spans="1:8" ht="42.8" x14ac:dyDescent="0.25">
      <c r="A1" s="25" t="s">
        <v>1</v>
      </c>
      <c r="B1" s="25" t="s">
        <v>2</v>
      </c>
      <c r="C1" s="48" t="s">
        <v>48</v>
      </c>
      <c r="D1" s="48" t="s">
        <v>47</v>
      </c>
      <c r="E1" s="48" t="s">
        <v>49</v>
      </c>
    </row>
    <row r="2" spans="1:8" x14ac:dyDescent="0.25">
      <c r="A2" s="31"/>
      <c r="B2" s="31"/>
      <c r="C2" s="31">
        <v>1</v>
      </c>
      <c r="D2" s="36"/>
      <c r="E2" s="31"/>
      <c r="G2" t="s">
        <v>54</v>
      </c>
      <c r="H2" t="s">
        <v>3</v>
      </c>
    </row>
    <row r="3" spans="1:8" x14ac:dyDescent="0.25">
      <c r="A3" s="31"/>
      <c r="B3" s="31"/>
      <c r="C3" s="31">
        <v>2</v>
      </c>
      <c r="D3" s="36"/>
      <c r="E3" s="31"/>
      <c r="G3" t="s">
        <v>51</v>
      </c>
      <c r="H3">
        <v>1</v>
      </c>
    </row>
    <row r="4" spans="1:8" x14ac:dyDescent="0.25">
      <c r="A4" s="31"/>
      <c r="B4" s="31"/>
      <c r="C4" s="31">
        <v>3</v>
      </c>
      <c r="D4" s="36"/>
      <c r="E4" s="31"/>
      <c r="G4" t="s">
        <v>52</v>
      </c>
      <c r="H4">
        <v>5</v>
      </c>
    </row>
    <row r="5" spans="1:8" x14ac:dyDescent="0.25">
      <c r="A5" s="31"/>
      <c r="B5" s="31"/>
      <c r="C5" s="31">
        <v>4</v>
      </c>
      <c r="D5" s="36"/>
      <c r="E5" s="31"/>
      <c r="G5" t="s">
        <v>53</v>
      </c>
      <c r="H5">
        <v>7</v>
      </c>
    </row>
    <row r="6" spans="1:8" x14ac:dyDescent="0.25">
      <c r="A6" s="31"/>
      <c r="B6" s="31"/>
      <c r="C6" s="31">
        <v>5</v>
      </c>
      <c r="D6" s="36"/>
      <c r="E6" s="31"/>
    </row>
    <row r="7" spans="1:8" x14ac:dyDescent="0.25">
      <c r="A7" s="31"/>
      <c r="B7" s="31"/>
      <c r="C7" s="31">
        <v>6</v>
      </c>
      <c r="D7" s="36"/>
      <c r="E7" s="31"/>
    </row>
    <row r="8" spans="1:8" x14ac:dyDescent="0.25">
      <c r="A8" s="31"/>
      <c r="B8" s="31"/>
      <c r="C8" s="31">
        <v>7</v>
      </c>
      <c r="D8" s="36"/>
      <c r="E8" s="31"/>
    </row>
    <row r="9" spans="1:8" x14ac:dyDescent="0.25">
      <c r="A9" s="31"/>
      <c r="B9" s="31"/>
      <c r="C9" s="31">
        <v>8</v>
      </c>
      <c r="D9" s="36"/>
      <c r="E9" s="31"/>
    </row>
    <row r="10" spans="1:8" x14ac:dyDescent="0.25">
      <c r="A10" s="31"/>
      <c r="B10" s="31"/>
      <c r="C10" s="31">
        <v>9</v>
      </c>
      <c r="D10" s="36"/>
      <c r="E10" s="31"/>
    </row>
    <row r="11" spans="1:8" x14ac:dyDescent="0.25">
      <c r="A11" s="31"/>
      <c r="B11" s="31"/>
      <c r="C11" s="31">
        <v>10</v>
      </c>
      <c r="D11" s="36"/>
      <c r="E11" s="31"/>
    </row>
    <row r="12" spans="1:8" x14ac:dyDescent="0.25">
      <c r="A12" s="31"/>
      <c r="B12" s="31"/>
      <c r="C12" s="31">
        <v>11</v>
      </c>
      <c r="D12" s="36"/>
      <c r="E12" s="31"/>
      <c r="G12" t="s">
        <v>118</v>
      </c>
    </row>
    <row r="13" spans="1:8" x14ac:dyDescent="0.25">
      <c r="A13" s="31"/>
      <c r="B13" s="31"/>
      <c r="C13" s="31">
        <v>12</v>
      </c>
      <c r="D13" s="36"/>
      <c r="E13" s="31"/>
      <c r="G13" t="s">
        <v>107</v>
      </c>
    </row>
    <row r="14" spans="1:8" x14ac:dyDescent="0.25">
      <c r="A14" s="31"/>
      <c r="B14" s="31"/>
      <c r="C14" s="31">
        <v>13</v>
      </c>
      <c r="D14" s="36"/>
      <c r="E14" s="31"/>
      <c r="G14" t="s">
        <v>108</v>
      </c>
    </row>
    <row r="15" spans="1:8" x14ac:dyDescent="0.25">
      <c r="A15" s="31"/>
      <c r="B15" s="31"/>
      <c r="C15" s="31">
        <v>14</v>
      </c>
      <c r="D15" s="36"/>
      <c r="E15" s="31"/>
    </row>
    <row r="16" spans="1:8" x14ac:dyDescent="0.25">
      <c r="A16" s="31"/>
      <c r="B16" s="31"/>
      <c r="C16" s="31">
        <v>15</v>
      </c>
      <c r="D16" s="36"/>
      <c r="E16" s="31"/>
    </row>
    <row r="17" spans="1:5" x14ac:dyDescent="0.25">
      <c r="A17" s="31"/>
      <c r="B17" s="31"/>
      <c r="C17" s="31">
        <v>16</v>
      </c>
      <c r="D17" s="75"/>
      <c r="E17" s="76"/>
    </row>
    <row r="18" spans="1:5" s="33" customFormat="1" x14ac:dyDescent="0.25">
      <c r="A18" s="31"/>
      <c r="B18" s="31"/>
      <c r="C18" s="31">
        <v>17</v>
      </c>
      <c r="D18" s="36"/>
      <c r="E18" s="31"/>
    </row>
    <row r="19" spans="1:5" s="33" customFormat="1" x14ac:dyDescent="0.25">
      <c r="A19" s="31"/>
      <c r="B19" s="31"/>
      <c r="C19" s="31">
        <v>18</v>
      </c>
      <c r="D19" s="36"/>
      <c r="E19" s="31"/>
    </row>
    <row r="20" spans="1:5" s="33" customFormat="1" x14ac:dyDescent="0.25">
      <c r="A20" s="31"/>
      <c r="B20" s="31"/>
      <c r="C20" s="31">
        <v>19</v>
      </c>
      <c r="D20" s="36"/>
      <c r="E20" s="31"/>
    </row>
    <row r="21" spans="1:5" s="33" customFormat="1" x14ac:dyDescent="0.25">
      <c r="A21" s="31"/>
      <c r="B21" s="31"/>
      <c r="C21" s="31">
        <v>20</v>
      </c>
      <c r="D21" s="36"/>
      <c r="E21" s="31"/>
    </row>
    <row r="22" spans="1:5" s="33" customFormat="1" x14ac:dyDescent="0.25">
      <c r="A22" s="31"/>
      <c r="B22" s="31"/>
      <c r="C22" s="31">
        <v>21</v>
      </c>
      <c r="D22" s="36"/>
      <c r="E22" s="31"/>
    </row>
    <row r="23" spans="1:5" s="33" customFormat="1" x14ac:dyDescent="0.25">
      <c r="A23" s="31"/>
      <c r="B23" s="31"/>
      <c r="C23" s="31">
        <v>22</v>
      </c>
      <c r="D23" s="36"/>
      <c r="E23" s="31"/>
    </row>
    <row r="24" spans="1:5" s="33" customFormat="1" x14ac:dyDescent="0.25">
      <c r="A24" s="31"/>
      <c r="B24" s="31"/>
      <c r="C24" s="31">
        <v>23</v>
      </c>
      <c r="D24" s="36"/>
      <c r="E24" s="31"/>
    </row>
    <row r="25" spans="1:5" s="33" customFormat="1" x14ac:dyDescent="0.25">
      <c r="A25" s="31"/>
      <c r="B25" s="31"/>
      <c r="C25" s="31">
        <v>24</v>
      </c>
      <c r="D25" s="36"/>
      <c r="E25" s="31"/>
    </row>
    <row r="26" spans="1:5" s="33" customFormat="1" x14ac:dyDescent="0.25"/>
    <row r="27" spans="1:5" s="33" customFormat="1" x14ac:dyDescent="0.25"/>
    <row r="28" spans="1:5" s="33" customFormat="1" x14ac:dyDescent="0.25"/>
    <row r="29" spans="1:5" s="33" customFormat="1" x14ac:dyDescent="0.25"/>
    <row r="30" spans="1:5" s="33" customFormat="1" x14ac:dyDescent="0.25"/>
    <row r="31" spans="1:5" s="33" customFormat="1" x14ac:dyDescent="0.25"/>
    <row r="32" spans="1:5" s="33" customFormat="1" x14ac:dyDescent="0.25"/>
    <row r="33" s="33" customFormat="1" x14ac:dyDescent="0.25"/>
  </sheetData>
  <autoFilter ref="A1:D33">
    <sortState ref="A2:D33">
      <sortCondition ref="C1:C33"/>
    </sortState>
  </autoFilter>
  <conditionalFormatting sqref="E2:E17">
    <cfRule type="containsText" dxfId="3" priority="2" operator="containsText" text="Ja">
      <formula>NOT(ISERROR(SEARCH("Ja",E2)))</formula>
    </cfRule>
  </conditionalFormatting>
  <conditionalFormatting sqref="E18:E25">
    <cfRule type="containsText" dxfId="2" priority="1" operator="containsText" text="Ja">
      <formula>NOT(ISERROR(SEARCH("Ja",E18)))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D21" sqref="D21"/>
    </sheetView>
  </sheetViews>
  <sheetFormatPr baseColWidth="10" defaultColWidth="10.75" defaultRowHeight="14.3" x14ac:dyDescent="0.25"/>
  <cols>
    <col min="2" max="2" width="7.875" bestFit="1" customWidth="1"/>
    <col min="3" max="3" width="31" bestFit="1" customWidth="1"/>
    <col min="4" max="4" width="6.25" bestFit="1" customWidth="1"/>
    <col min="5" max="5" width="38.75" bestFit="1" customWidth="1"/>
  </cols>
  <sheetData>
    <row r="1" spans="1:5" x14ac:dyDescent="0.25">
      <c r="A1" t="s">
        <v>3</v>
      </c>
      <c r="B1" t="s">
        <v>1</v>
      </c>
      <c r="C1" t="s">
        <v>2</v>
      </c>
      <c r="D1" t="s">
        <v>50</v>
      </c>
      <c r="E1" t="s">
        <v>4</v>
      </c>
    </row>
    <row r="2" spans="1:5" x14ac:dyDescent="0.25">
      <c r="A2">
        <f>Import!C2</f>
        <v>1</v>
      </c>
      <c r="B2">
        <f>Import!A2</f>
        <v>0</v>
      </c>
      <c r="C2">
        <f>Import!B2</f>
        <v>0</v>
      </c>
      <c r="D2" t="str">
        <f>IF(Import!E2="","","WC")</f>
        <v/>
      </c>
      <c r="E2" s="1" t="str">
        <f>"#"&amp;A2&amp;", "&amp;C2&amp;", "&amp;B2&amp;", "&amp;D2</f>
        <v xml:space="preserve">#1, 0, 0, </v>
      </c>
    </row>
    <row r="3" spans="1:5" x14ac:dyDescent="0.25">
      <c r="A3">
        <f>Import!C3</f>
        <v>2</v>
      </c>
      <c r="B3">
        <f>Import!A3</f>
        <v>0</v>
      </c>
      <c r="C3">
        <f>Import!B3</f>
        <v>0</v>
      </c>
      <c r="D3" t="str">
        <f>IF(Import!E3="","","WC")</f>
        <v/>
      </c>
      <c r="E3" s="1" t="str">
        <f t="shared" ref="E3:E25" si="0">"#"&amp;A3&amp;", "&amp;C3&amp;", "&amp;B3&amp;", "&amp;D3</f>
        <v xml:space="preserve">#2, 0, 0, </v>
      </c>
    </row>
    <row r="4" spans="1:5" x14ac:dyDescent="0.25">
      <c r="A4">
        <f>Import!C4</f>
        <v>3</v>
      </c>
      <c r="B4">
        <f>Import!A4</f>
        <v>0</v>
      </c>
      <c r="C4">
        <f>Import!B4</f>
        <v>0</v>
      </c>
      <c r="D4" t="str">
        <f>IF(Import!E4="","","WC")</f>
        <v/>
      </c>
      <c r="E4" s="1" t="str">
        <f t="shared" si="0"/>
        <v xml:space="preserve">#3, 0, 0, </v>
      </c>
    </row>
    <row r="5" spans="1:5" x14ac:dyDescent="0.25">
      <c r="A5">
        <f>Import!C5</f>
        <v>4</v>
      </c>
      <c r="B5">
        <f>Import!A5</f>
        <v>0</v>
      </c>
      <c r="C5">
        <f>Import!B5</f>
        <v>0</v>
      </c>
      <c r="D5" t="str">
        <f>IF(Import!E5="","","WC")</f>
        <v/>
      </c>
      <c r="E5" s="1" t="str">
        <f t="shared" si="0"/>
        <v xml:space="preserve">#4, 0, 0, </v>
      </c>
    </row>
    <row r="6" spans="1:5" x14ac:dyDescent="0.25">
      <c r="A6">
        <f>Import!C6</f>
        <v>5</v>
      </c>
      <c r="B6">
        <f>Import!A6</f>
        <v>0</v>
      </c>
      <c r="C6">
        <f>Import!B6</f>
        <v>0</v>
      </c>
      <c r="D6" t="str">
        <f>IF(Import!E6="","","WC")</f>
        <v/>
      </c>
      <c r="E6" s="1" t="str">
        <f t="shared" si="0"/>
        <v xml:space="preserve">#5, 0, 0, </v>
      </c>
    </row>
    <row r="7" spans="1:5" x14ac:dyDescent="0.25">
      <c r="A7">
        <f>Import!C7</f>
        <v>6</v>
      </c>
      <c r="B7">
        <f>Import!A7</f>
        <v>0</v>
      </c>
      <c r="C7">
        <f>Import!B7</f>
        <v>0</v>
      </c>
      <c r="D7" t="str">
        <f>IF(Import!E7="","","WC")</f>
        <v/>
      </c>
      <c r="E7" s="1" t="str">
        <f t="shared" si="0"/>
        <v xml:space="preserve">#6, 0, 0, </v>
      </c>
    </row>
    <row r="8" spans="1:5" x14ac:dyDescent="0.25">
      <c r="A8">
        <f>Import!C8</f>
        <v>7</v>
      </c>
      <c r="B8">
        <f>Import!A8</f>
        <v>0</v>
      </c>
      <c r="C8">
        <f>Import!B8</f>
        <v>0</v>
      </c>
      <c r="D8" t="str">
        <f>IF(Import!E8="","","WC")</f>
        <v/>
      </c>
      <c r="E8" s="1" t="str">
        <f t="shared" si="0"/>
        <v xml:space="preserve">#7, 0, 0, </v>
      </c>
    </row>
    <row r="9" spans="1:5" x14ac:dyDescent="0.25">
      <c r="A9">
        <f>Import!C9</f>
        <v>8</v>
      </c>
      <c r="B9">
        <f>Import!A9</f>
        <v>0</v>
      </c>
      <c r="C9">
        <f>Import!B9</f>
        <v>0</v>
      </c>
      <c r="D9" t="str">
        <f>IF(Import!E9="","","WC")</f>
        <v/>
      </c>
      <c r="E9" s="1" t="str">
        <f t="shared" si="0"/>
        <v xml:space="preserve">#8, 0, 0, </v>
      </c>
    </row>
    <row r="10" spans="1:5" x14ac:dyDescent="0.25">
      <c r="A10">
        <f>Import!C10</f>
        <v>9</v>
      </c>
      <c r="B10">
        <f>Import!A10</f>
        <v>0</v>
      </c>
      <c r="C10">
        <f>Import!B10</f>
        <v>0</v>
      </c>
      <c r="D10" t="str">
        <f>IF(Import!E10="","","WC")</f>
        <v/>
      </c>
      <c r="E10" s="1" t="str">
        <f t="shared" si="0"/>
        <v xml:space="preserve">#9, 0, 0, </v>
      </c>
    </row>
    <row r="11" spans="1:5" x14ac:dyDescent="0.25">
      <c r="A11">
        <f>Import!C11</f>
        <v>10</v>
      </c>
      <c r="B11">
        <f>Import!A11</f>
        <v>0</v>
      </c>
      <c r="C11">
        <f>Import!B11</f>
        <v>0</v>
      </c>
      <c r="D11" t="str">
        <f>IF(Import!E11="","","WC")</f>
        <v/>
      </c>
      <c r="E11" s="1" t="str">
        <f t="shared" si="0"/>
        <v xml:space="preserve">#10, 0, 0, </v>
      </c>
    </row>
    <row r="12" spans="1:5" x14ac:dyDescent="0.25">
      <c r="A12">
        <f>Import!C12</f>
        <v>11</v>
      </c>
      <c r="B12">
        <f>Import!A12</f>
        <v>0</v>
      </c>
      <c r="C12">
        <f>Import!B12</f>
        <v>0</v>
      </c>
      <c r="D12" t="str">
        <f>IF(Import!E12="","","WC")</f>
        <v/>
      </c>
      <c r="E12" s="1" t="str">
        <f t="shared" si="0"/>
        <v xml:space="preserve">#11, 0, 0, </v>
      </c>
    </row>
    <row r="13" spans="1:5" x14ac:dyDescent="0.25">
      <c r="A13">
        <f>Import!C13</f>
        <v>12</v>
      </c>
      <c r="B13">
        <f>Import!A13</f>
        <v>0</v>
      </c>
      <c r="C13">
        <f>Import!B13</f>
        <v>0</v>
      </c>
      <c r="D13" t="str">
        <f>IF(Import!E13="","","WC")</f>
        <v/>
      </c>
      <c r="E13" s="1" t="str">
        <f t="shared" si="0"/>
        <v xml:space="preserve">#12, 0, 0, </v>
      </c>
    </row>
    <row r="14" spans="1:5" x14ac:dyDescent="0.25">
      <c r="A14">
        <f>Import!C14</f>
        <v>13</v>
      </c>
      <c r="B14">
        <f>Import!A14</f>
        <v>0</v>
      </c>
      <c r="C14">
        <f>Import!B14</f>
        <v>0</v>
      </c>
      <c r="D14" t="str">
        <f>IF(Import!E14="","","WC")</f>
        <v/>
      </c>
      <c r="E14" s="1" t="str">
        <f t="shared" si="0"/>
        <v xml:space="preserve">#13, 0, 0, </v>
      </c>
    </row>
    <row r="15" spans="1:5" x14ac:dyDescent="0.25">
      <c r="A15">
        <f>Import!C15</f>
        <v>14</v>
      </c>
      <c r="B15">
        <f>Import!A15</f>
        <v>0</v>
      </c>
      <c r="C15">
        <f>Import!B15</f>
        <v>0</v>
      </c>
      <c r="D15" t="str">
        <f>IF(Import!E15="","","WC")</f>
        <v/>
      </c>
      <c r="E15" s="1" t="str">
        <f t="shared" si="0"/>
        <v xml:space="preserve">#14, 0, 0, </v>
      </c>
    </row>
    <row r="16" spans="1:5" x14ac:dyDescent="0.25">
      <c r="A16">
        <f>Import!C16</f>
        <v>15</v>
      </c>
      <c r="B16">
        <f>Import!A16</f>
        <v>0</v>
      </c>
      <c r="C16">
        <f>Import!B16</f>
        <v>0</v>
      </c>
      <c r="D16" t="str">
        <f>IF(Import!E16="","","WC")</f>
        <v/>
      </c>
      <c r="E16" s="1" t="str">
        <f t="shared" si="0"/>
        <v xml:space="preserve">#15, 0, 0, </v>
      </c>
    </row>
    <row r="17" spans="1:5" x14ac:dyDescent="0.25">
      <c r="A17">
        <f>Import!C17</f>
        <v>16</v>
      </c>
      <c r="B17">
        <f>Import!A17</f>
        <v>0</v>
      </c>
      <c r="C17">
        <f>Import!B17</f>
        <v>0</v>
      </c>
      <c r="D17" t="str">
        <f>IF(Import!E17="","","WC")</f>
        <v/>
      </c>
      <c r="E17" s="1" t="str">
        <f t="shared" si="0"/>
        <v xml:space="preserve">#16, 0, 0, </v>
      </c>
    </row>
    <row r="18" spans="1:5" x14ac:dyDescent="0.25">
      <c r="A18">
        <f>Import!C18</f>
        <v>17</v>
      </c>
      <c r="B18">
        <f>Import!A18</f>
        <v>0</v>
      </c>
      <c r="C18">
        <f>Import!B18</f>
        <v>0</v>
      </c>
      <c r="D18" t="str">
        <f>IF(Import!E18="","","WC")</f>
        <v/>
      </c>
      <c r="E18" s="1" t="str">
        <f t="shared" si="0"/>
        <v xml:space="preserve">#17, 0, 0, </v>
      </c>
    </row>
    <row r="19" spans="1:5" x14ac:dyDescent="0.25">
      <c r="A19">
        <f>Import!C19</f>
        <v>18</v>
      </c>
      <c r="B19">
        <f>Import!A19</f>
        <v>0</v>
      </c>
      <c r="C19">
        <f>Import!B19</f>
        <v>0</v>
      </c>
      <c r="D19" t="str">
        <f>IF(Import!E19="","","WC")</f>
        <v/>
      </c>
      <c r="E19" s="1" t="str">
        <f t="shared" si="0"/>
        <v xml:space="preserve">#18, 0, 0, </v>
      </c>
    </row>
    <row r="20" spans="1:5" x14ac:dyDescent="0.25">
      <c r="A20">
        <f>Import!C20</f>
        <v>19</v>
      </c>
      <c r="B20">
        <f>Import!A20</f>
        <v>0</v>
      </c>
      <c r="C20">
        <f>Import!B20</f>
        <v>0</v>
      </c>
      <c r="D20" t="str">
        <f>IF(Import!E20="","","WC")</f>
        <v/>
      </c>
      <c r="E20" s="1" t="str">
        <f t="shared" si="0"/>
        <v xml:space="preserve">#19, 0, 0, </v>
      </c>
    </row>
    <row r="21" spans="1:5" x14ac:dyDescent="0.25">
      <c r="A21">
        <f>Import!C21</f>
        <v>20</v>
      </c>
      <c r="B21">
        <f>Import!A21</f>
        <v>0</v>
      </c>
      <c r="C21">
        <f>Import!B21</f>
        <v>0</v>
      </c>
      <c r="D21" t="str">
        <f>IF(Import!E21="","","WC")</f>
        <v/>
      </c>
      <c r="E21" s="1" t="str">
        <f t="shared" si="0"/>
        <v xml:space="preserve">#20, 0, 0, </v>
      </c>
    </row>
    <row r="22" spans="1:5" x14ac:dyDescent="0.25">
      <c r="A22">
        <f>Import!C22</f>
        <v>21</v>
      </c>
      <c r="B22">
        <f>Import!A22</f>
        <v>0</v>
      </c>
      <c r="C22">
        <f>Import!B22</f>
        <v>0</v>
      </c>
      <c r="D22" t="s">
        <v>114</v>
      </c>
      <c r="E22" s="1" t="str">
        <f t="shared" si="0"/>
        <v>#21, 0, 0, Q1</v>
      </c>
    </row>
    <row r="23" spans="1:5" x14ac:dyDescent="0.25">
      <c r="A23">
        <f>Import!C23</f>
        <v>22</v>
      </c>
      <c r="B23">
        <f>Import!A23</f>
        <v>0</v>
      </c>
      <c r="C23">
        <f>Import!B23</f>
        <v>0</v>
      </c>
      <c r="D23" t="s">
        <v>115</v>
      </c>
      <c r="E23" s="1" t="str">
        <f t="shared" si="0"/>
        <v>#22, 0, 0, Q2</v>
      </c>
    </row>
    <row r="24" spans="1:5" x14ac:dyDescent="0.25">
      <c r="A24">
        <f>Import!C24</f>
        <v>23</v>
      </c>
      <c r="B24">
        <f>Import!A24</f>
        <v>0</v>
      </c>
      <c r="C24">
        <f>Import!B24</f>
        <v>0</v>
      </c>
      <c r="D24" t="s">
        <v>116</v>
      </c>
      <c r="E24" s="1" t="str">
        <f t="shared" si="0"/>
        <v>#23, 0, 0, Q3</v>
      </c>
    </row>
    <row r="25" spans="1:5" x14ac:dyDescent="0.25">
      <c r="A25">
        <f>Import!C25</f>
        <v>24</v>
      </c>
      <c r="B25">
        <f>Import!A25</f>
        <v>0</v>
      </c>
      <c r="C25">
        <f>Import!B25</f>
        <v>0</v>
      </c>
      <c r="D25" t="s">
        <v>117</v>
      </c>
      <c r="E25" s="1" t="str">
        <f t="shared" si="0"/>
        <v>#24, 0, 0, Q4</v>
      </c>
    </row>
    <row r="26" spans="1:5" x14ac:dyDescent="0.25">
      <c r="E26" s="1"/>
    </row>
    <row r="27" spans="1:5" x14ac:dyDescent="0.25">
      <c r="E27" s="1"/>
    </row>
    <row r="28" spans="1:5" x14ac:dyDescent="0.25">
      <c r="E28" s="1"/>
    </row>
    <row r="29" spans="1:5" x14ac:dyDescent="0.25">
      <c r="E29" s="1"/>
    </row>
    <row r="30" spans="1:5" x14ac:dyDescent="0.25">
      <c r="E30" s="1"/>
    </row>
    <row r="31" spans="1:5" x14ac:dyDescent="0.25">
      <c r="E31" s="1"/>
    </row>
    <row r="32" spans="1:5" x14ac:dyDescent="0.25">
      <c r="E32" s="1"/>
    </row>
    <row r="33" spans="5:5" x14ac:dyDescent="0.25">
      <c r="E33" s="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B2" sqref="B2"/>
    </sheetView>
  </sheetViews>
  <sheetFormatPr baseColWidth="10" defaultColWidth="10.75" defaultRowHeight="14.3" x14ac:dyDescent="0.25"/>
  <cols>
    <col min="1" max="1" width="38.75" bestFit="1" customWidth="1"/>
    <col min="2" max="4" width="38.75" customWidth="1"/>
    <col min="5" max="5" width="35.25" bestFit="1" customWidth="1"/>
    <col min="6" max="6" width="32.125" bestFit="1" customWidth="1"/>
    <col min="7" max="7" width="26.375" bestFit="1" customWidth="1"/>
    <col min="8" max="8" width="38.75" bestFit="1" customWidth="1"/>
  </cols>
  <sheetData>
    <row r="1" spans="1:6" x14ac:dyDescent="0.25">
      <c r="A1" s="44" t="s">
        <v>5</v>
      </c>
      <c r="B1" s="45" t="s">
        <v>6</v>
      </c>
      <c r="C1" s="46" t="s">
        <v>7</v>
      </c>
      <c r="D1" s="47" t="s">
        <v>8</v>
      </c>
      <c r="E1" s="55" t="s">
        <v>65</v>
      </c>
      <c r="F1" s="58" t="s">
        <v>66</v>
      </c>
    </row>
    <row r="2" spans="1:6" x14ac:dyDescent="0.25">
      <c r="A2" s="38" t="str">
        <f>VLOOKUP(1,Seeding!$A$2:$E$33,5,FALSE)</f>
        <v xml:space="preserve">#1, 0, 0, </v>
      </c>
      <c r="B2" s="39" t="str">
        <f>VLOOKUP(2,Seeding!$A$2:$E$33,5,FALSE)</f>
        <v xml:space="preserve">#2, 0, 0, </v>
      </c>
      <c r="C2" s="36" t="str">
        <f>VLOOKUP(3,Seeding!$A$2:$E$33,5,FALSE)</f>
        <v xml:space="preserve">#3, 0, 0, </v>
      </c>
      <c r="D2" s="37" t="str">
        <f>VLOOKUP(4,Seeding!$A$2:$E$33,5,FALSE)</f>
        <v xml:space="preserve">#4, 0, 0, </v>
      </c>
      <c r="E2" s="53" t="str">
        <f>VLOOKUP(5,Seeding!$A$2:$E$33,5,FALSE)</f>
        <v xml:space="preserve">#5, 0, 0, </v>
      </c>
      <c r="F2" s="54" t="str">
        <f>VLOOKUP(6,Seeding!$A$2:$E$33,5,FALSE)</f>
        <v xml:space="preserve">#6, 0, 0, </v>
      </c>
    </row>
    <row r="3" spans="1:6" x14ac:dyDescent="0.25">
      <c r="A3" s="38" t="str">
        <f>VLOOKUP(12,Seeding!$A$2:$E$33,5,FALSE)</f>
        <v xml:space="preserve">#12, 0, 0, </v>
      </c>
      <c r="B3" s="39" t="str">
        <f>VLOOKUP(11,Seeding!$A$2:$E$33,5,FALSE)</f>
        <v xml:space="preserve">#11, 0, 0, </v>
      </c>
      <c r="C3" s="36" t="str">
        <f>VLOOKUP(10,Seeding!$A$2:$E$33,5,FALSE)</f>
        <v xml:space="preserve">#10, 0, 0, </v>
      </c>
      <c r="D3" s="37" t="str">
        <f>VLOOKUP(9,Seeding!$A$2:$E$33,5,FALSE)</f>
        <v xml:space="preserve">#9, 0, 0, </v>
      </c>
      <c r="E3" s="53" t="str">
        <f>VLOOKUP(8,Seeding!$A$2:$E$33,5,FALSE)</f>
        <v xml:space="preserve">#8, 0, 0, </v>
      </c>
      <c r="F3" s="54" t="str">
        <f>VLOOKUP(7,Seeding!$A$2:$E$33,5,FALSE)</f>
        <v xml:space="preserve">#7, 0, 0, </v>
      </c>
    </row>
    <row r="4" spans="1:6" x14ac:dyDescent="0.25">
      <c r="A4" s="38" t="str">
        <f>VLOOKUP(13,Seeding!$A$2:$E$33,5,FALSE)</f>
        <v xml:space="preserve">#13, 0, 0, </v>
      </c>
      <c r="B4" s="39" t="str">
        <f>VLOOKUP(14,Seeding!$A$2:$E$33,5,FALSE)</f>
        <v xml:space="preserve">#14, 0, 0, </v>
      </c>
      <c r="C4" s="36" t="str">
        <f>VLOOKUP(15,Seeding!$A$2:$E$33,5,FALSE)</f>
        <v xml:space="preserve">#15, 0, 0, </v>
      </c>
      <c r="D4" s="37" t="str">
        <f>VLOOKUP(16,Seeding!$A$2:$E$33,5,FALSE)</f>
        <v xml:space="preserve">#16, 0, 0, </v>
      </c>
      <c r="E4" s="53" t="str">
        <f>VLOOKUP(17,Seeding!$A$2:$E$33,5,FALSE)</f>
        <v xml:space="preserve">#17, 0, 0, </v>
      </c>
      <c r="F4" s="54" t="str">
        <f>VLOOKUP(18,Seeding!$A$2:$E$33,5,FALSE)</f>
        <v xml:space="preserve">#18, 0, 0, </v>
      </c>
    </row>
    <row r="5" spans="1:6" x14ac:dyDescent="0.25">
      <c r="A5" s="38" t="str">
        <f>VLOOKUP(24,Seeding!$A$2:$E$33,5,FALSE)</f>
        <v>#24, 0, 0, Q4</v>
      </c>
      <c r="B5" s="39" t="str">
        <f>VLOOKUP(23,Seeding!$A$2:$E$33,5,FALSE)</f>
        <v>#23, 0, 0, Q3</v>
      </c>
      <c r="C5" s="36" t="str">
        <f>VLOOKUP(22,Seeding!$A$2:$E$33,5,FALSE)</f>
        <v>#22, 0, 0, Q2</v>
      </c>
      <c r="D5" s="37" t="str">
        <f>VLOOKUP(21,Seeding!$A$2:$E$33,5,FALSE)</f>
        <v>#21, 0, 0, Q1</v>
      </c>
      <c r="E5" s="53" t="str">
        <f>VLOOKUP(20,Seeding!$A$2:$E$33,5,FALSE)</f>
        <v xml:space="preserve">#20, 0, 0, </v>
      </c>
      <c r="F5" s="54" t="str">
        <f>VLOOKUP(19,Seeding!$A$2:$E$33,5,FALSE)</f>
        <v xml:space="preserve">#19, 0, 0, 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I2" sqref="I2:J2"/>
    </sheetView>
  </sheetViews>
  <sheetFormatPr baseColWidth="10" defaultColWidth="10.75" defaultRowHeight="14.3" x14ac:dyDescent="0.25"/>
  <cols>
    <col min="1" max="1" width="14.125" bestFit="1" customWidth="1"/>
    <col min="3" max="3" width="38.75" bestFit="1" customWidth="1"/>
    <col min="4" max="4" width="14.375" customWidth="1"/>
    <col min="5" max="5" width="10.125" customWidth="1"/>
    <col min="9" max="9" width="15.125" bestFit="1" customWidth="1"/>
    <col min="10" max="10" width="13.625" bestFit="1" customWidth="1"/>
    <col min="11" max="11" width="33.625" bestFit="1" customWidth="1"/>
    <col min="12" max="12" width="38.75" bestFit="1" customWidth="1"/>
  </cols>
  <sheetData>
    <row r="1" spans="1:12" x14ac:dyDescent="0.25">
      <c r="A1" t="s">
        <v>9</v>
      </c>
      <c r="B1" t="s">
        <v>10</v>
      </c>
      <c r="C1" t="s">
        <v>11</v>
      </c>
      <c r="D1" t="s">
        <v>19</v>
      </c>
      <c r="E1" t="s">
        <v>12</v>
      </c>
      <c r="F1" t="s">
        <v>13</v>
      </c>
      <c r="G1" t="s">
        <v>14</v>
      </c>
      <c r="H1" t="s">
        <v>46</v>
      </c>
      <c r="I1" t="s">
        <v>15</v>
      </c>
      <c r="J1" t="s">
        <v>16</v>
      </c>
      <c r="K1" t="s">
        <v>17</v>
      </c>
      <c r="L1" t="s">
        <v>18</v>
      </c>
    </row>
    <row r="2" spans="1:12" x14ac:dyDescent="0.25">
      <c r="A2" s="38">
        <v>1</v>
      </c>
      <c r="B2" s="38" t="str">
        <f>Pools!A1</f>
        <v>Pool A</v>
      </c>
      <c r="C2" s="38" t="str">
        <f>Seeding!E2</f>
        <v xml:space="preserve">#1, 0, 0, </v>
      </c>
      <c r="D2" s="107"/>
      <c r="E2" s="107"/>
      <c r="F2" s="107"/>
      <c r="G2" s="107"/>
      <c r="H2" s="107"/>
      <c r="I2" s="108"/>
      <c r="J2" s="108"/>
      <c r="K2" t="str">
        <f>IF(D2="","",IF(D2=2,C2,C3))</f>
        <v/>
      </c>
      <c r="L2" t="str">
        <f>IF(D2="","",IF(D2&lt;2,C2,C3))</f>
        <v/>
      </c>
    </row>
    <row r="3" spans="1:12" x14ac:dyDescent="0.25">
      <c r="A3" s="38"/>
      <c r="B3" s="38"/>
      <c r="C3" s="38" t="str">
        <f>Seeding!E13</f>
        <v xml:space="preserve">#12, 0, 0, </v>
      </c>
      <c r="D3" s="107"/>
      <c r="E3" s="107"/>
      <c r="F3" s="107"/>
      <c r="G3" s="107"/>
      <c r="H3" s="107"/>
      <c r="I3" s="108"/>
      <c r="J3" s="108"/>
    </row>
    <row r="4" spans="1:12" x14ac:dyDescent="0.25">
      <c r="A4" s="38">
        <v>2</v>
      </c>
      <c r="B4" s="38" t="str">
        <f>Pools!A1</f>
        <v>Pool A</v>
      </c>
      <c r="C4" s="38" t="str">
        <f>Seeding!E14</f>
        <v xml:space="preserve">#13, 0, 0, </v>
      </c>
      <c r="D4" s="107"/>
      <c r="E4" s="107"/>
      <c r="F4" s="107"/>
      <c r="G4" s="107"/>
      <c r="H4" s="107"/>
      <c r="I4" s="108"/>
      <c r="J4" s="108"/>
      <c r="K4" t="str">
        <f t="shared" ref="K4" si="0">IF(D4="","",IF(D4=2,C4,C5))</f>
        <v/>
      </c>
      <c r="L4" t="str">
        <f t="shared" ref="L4" si="1">IF(D4="","",IF(D4&lt;2,C4,C5))</f>
        <v/>
      </c>
    </row>
    <row r="5" spans="1:12" x14ac:dyDescent="0.25">
      <c r="A5" s="38"/>
      <c r="B5" s="38"/>
      <c r="C5" s="38" t="str">
        <f>Seeding!E25</f>
        <v>#24, 0, 0, Q4</v>
      </c>
      <c r="D5" s="107"/>
      <c r="E5" s="107"/>
      <c r="F5" s="107"/>
      <c r="G5" s="107"/>
      <c r="H5" s="107"/>
      <c r="I5" s="108"/>
      <c r="J5" s="108"/>
    </row>
    <row r="6" spans="1:12" x14ac:dyDescent="0.25">
      <c r="A6" s="39">
        <v>3</v>
      </c>
      <c r="B6" s="39" t="str">
        <f>Pools!B1</f>
        <v>Pool B</v>
      </c>
      <c r="C6" s="39" t="str">
        <f>Seeding!E3</f>
        <v xml:space="preserve">#2, 0, 0, </v>
      </c>
      <c r="D6" s="107"/>
      <c r="E6" s="107"/>
      <c r="F6" s="107"/>
      <c r="G6" s="107"/>
      <c r="H6" s="107"/>
      <c r="I6" s="108"/>
      <c r="J6" s="108"/>
      <c r="K6" t="str">
        <f t="shared" ref="K6" si="2">IF(D6="","",IF(D6=2,C6,C7))</f>
        <v/>
      </c>
      <c r="L6" t="str">
        <f t="shared" ref="L6" si="3">IF(D6="","",IF(D6&lt;2,C6,C7))</f>
        <v/>
      </c>
    </row>
    <row r="7" spans="1:12" x14ac:dyDescent="0.25">
      <c r="A7" s="39"/>
      <c r="B7" s="39"/>
      <c r="C7" s="39" t="str">
        <f>Seeding!E12</f>
        <v xml:space="preserve">#11, 0, 0, </v>
      </c>
      <c r="D7" s="107"/>
      <c r="E7" s="107"/>
      <c r="F7" s="107"/>
      <c r="G7" s="107"/>
      <c r="H7" s="107"/>
      <c r="I7" s="108"/>
      <c r="J7" s="108"/>
    </row>
    <row r="8" spans="1:12" x14ac:dyDescent="0.25">
      <c r="A8" s="39">
        <v>4</v>
      </c>
      <c r="B8" s="39" t="str">
        <f>Pools!B1</f>
        <v>Pool B</v>
      </c>
      <c r="C8" s="39" t="str">
        <f>Seeding!E15</f>
        <v xml:space="preserve">#14, 0, 0, </v>
      </c>
      <c r="D8" s="107"/>
      <c r="E8" s="107"/>
      <c r="F8" s="107"/>
      <c r="G8" s="107"/>
      <c r="H8" s="107"/>
      <c r="I8" s="108"/>
      <c r="J8" s="108"/>
      <c r="K8" t="str">
        <f t="shared" ref="K8" si="4">IF(D8="","",IF(D8=2,C8,C9))</f>
        <v/>
      </c>
      <c r="L8" t="str">
        <f t="shared" ref="L8" si="5">IF(D8="","",IF(D8&lt;2,C8,C9))</f>
        <v/>
      </c>
    </row>
    <row r="9" spans="1:12" x14ac:dyDescent="0.25">
      <c r="A9" s="39"/>
      <c r="B9" s="39"/>
      <c r="C9" s="39" t="str">
        <f>Seeding!E24</f>
        <v>#23, 0, 0, Q3</v>
      </c>
      <c r="D9" s="107"/>
      <c r="E9" s="107"/>
      <c r="F9" s="107"/>
      <c r="G9" s="107"/>
      <c r="H9" s="107"/>
      <c r="I9" s="108"/>
      <c r="J9" s="108"/>
    </row>
    <row r="10" spans="1:12" x14ac:dyDescent="0.25">
      <c r="A10" s="36">
        <v>5</v>
      </c>
      <c r="B10" s="36" t="str">
        <f>Pools!C1</f>
        <v>Pool C</v>
      </c>
      <c r="C10" s="36" t="str">
        <f>Seeding!E4</f>
        <v xml:space="preserve">#3, 0, 0, </v>
      </c>
      <c r="D10" s="107"/>
      <c r="E10" s="107"/>
      <c r="F10" s="107"/>
      <c r="G10" s="107"/>
      <c r="H10" s="107"/>
      <c r="I10" s="108"/>
      <c r="J10" s="108"/>
      <c r="K10" t="str">
        <f t="shared" ref="K10" si="6">IF(D10="","",IF(D10=2,C10,C11))</f>
        <v/>
      </c>
      <c r="L10" t="str">
        <f t="shared" ref="L10" si="7">IF(D10="","",IF(D10&lt;2,C10,C11))</f>
        <v/>
      </c>
    </row>
    <row r="11" spans="1:12" x14ac:dyDescent="0.25">
      <c r="A11" s="36"/>
      <c r="B11" s="36"/>
      <c r="C11" s="36" t="str">
        <f>Seeding!E11</f>
        <v xml:space="preserve">#10, 0, 0, </v>
      </c>
      <c r="D11" s="107"/>
      <c r="E11" s="107"/>
      <c r="F11" s="107"/>
      <c r="G11" s="107"/>
      <c r="H11" s="107"/>
      <c r="I11" s="108"/>
      <c r="J11" s="108"/>
    </row>
    <row r="12" spans="1:12" x14ac:dyDescent="0.25">
      <c r="A12" s="36">
        <v>6</v>
      </c>
      <c r="B12" s="36" t="str">
        <f>Pools!C1</f>
        <v>Pool C</v>
      </c>
      <c r="C12" s="36" t="str">
        <f>Seeding!E16</f>
        <v xml:space="preserve">#15, 0, 0, </v>
      </c>
      <c r="D12" s="107"/>
      <c r="E12" s="107"/>
      <c r="F12" s="107"/>
      <c r="G12" s="107"/>
      <c r="H12" s="107"/>
      <c r="I12" s="108"/>
      <c r="J12" s="108"/>
      <c r="K12" t="str">
        <f t="shared" ref="K12" si="8">IF(D12="","",IF(D12=2,C12,C13))</f>
        <v/>
      </c>
      <c r="L12" t="str">
        <f t="shared" ref="L12" si="9">IF(D12="","",IF(D12&lt;2,C12,C13))</f>
        <v/>
      </c>
    </row>
    <row r="13" spans="1:12" x14ac:dyDescent="0.25">
      <c r="A13" s="36"/>
      <c r="B13" s="36"/>
      <c r="C13" s="36" t="str">
        <f>Seeding!E23</f>
        <v>#22, 0, 0, Q2</v>
      </c>
      <c r="D13" s="107"/>
      <c r="E13" s="107"/>
      <c r="F13" s="107"/>
      <c r="G13" s="107"/>
      <c r="H13" s="107"/>
      <c r="I13" s="108"/>
      <c r="J13" s="108"/>
    </row>
    <row r="14" spans="1:12" x14ac:dyDescent="0.25">
      <c r="A14" s="37">
        <v>7</v>
      </c>
      <c r="B14" s="37" t="str">
        <f>Pools!D1</f>
        <v>Pool D</v>
      </c>
      <c r="C14" s="37" t="str">
        <f>Seeding!E5</f>
        <v xml:space="preserve">#4, 0, 0, </v>
      </c>
      <c r="D14" s="107"/>
      <c r="E14" s="107"/>
      <c r="F14" s="107"/>
      <c r="G14" s="107"/>
      <c r="H14" s="107"/>
      <c r="I14" s="108"/>
      <c r="J14" s="108"/>
      <c r="K14" t="str">
        <f t="shared" ref="K14" si="10">IF(D14="","",IF(D14=2,C14,C15))</f>
        <v/>
      </c>
      <c r="L14" t="str">
        <f t="shared" ref="L14" si="11">IF(D14="","",IF(D14&lt;2,C14,C15))</f>
        <v/>
      </c>
    </row>
    <row r="15" spans="1:12" x14ac:dyDescent="0.25">
      <c r="A15" s="37"/>
      <c r="B15" s="37"/>
      <c r="C15" s="37" t="str">
        <f>Seeding!E10</f>
        <v xml:space="preserve">#9, 0, 0, </v>
      </c>
      <c r="D15" s="107"/>
      <c r="E15" s="107"/>
      <c r="F15" s="107"/>
      <c r="G15" s="107"/>
      <c r="H15" s="107"/>
      <c r="I15" s="108"/>
      <c r="J15" s="108"/>
    </row>
    <row r="16" spans="1:12" x14ac:dyDescent="0.25">
      <c r="A16" s="37">
        <v>8</v>
      </c>
      <c r="B16" s="37" t="str">
        <f>Pools!D1</f>
        <v>Pool D</v>
      </c>
      <c r="C16" s="37" t="str">
        <f>Seeding!E17</f>
        <v xml:space="preserve">#16, 0, 0, </v>
      </c>
      <c r="D16" s="107"/>
      <c r="E16" s="107"/>
      <c r="F16" s="107"/>
      <c r="G16" s="107"/>
      <c r="H16" s="107"/>
      <c r="I16" s="108"/>
      <c r="J16" s="108"/>
      <c r="K16" t="str">
        <f t="shared" ref="K16" si="12">IF(D16="","",IF(D16=2,C16,C17))</f>
        <v/>
      </c>
      <c r="L16" t="str">
        <f t="shared" ref="L16" si="13">IF(D16="","",IF(D16&lt;2,C16,C17))</f>
        <v/>
      </c>
    </row>
    <row r="17" spans="1:12" ht="13.1" customHeight="1" x14ac:dyDescent="0.25">
      <c r="A17" s="37"/>
      <c r="B17" s="37"/>
      <c r="C17" s="37" t="str">
        <f>Seeding!E22</f>
        <v>#21, 0, 0, Q1</v>
      </c>
      <c r="D17" s="107"/>
      <c r="E17" s="107"/>
      <c r="F17" s="107"/>
      <c r="G17" s="107"/>
      <c r="H17" s="107"/>
      <c r="I17" s="108"/>
      <c r="J17" s="108"/>
    </row>
    <row r="18" spans="1:12" x14ac:dyDescent="0.25">
      <c r="A18" s="53">
        <v>9</v>
      </c>
      <c r="B18" s="53" t="str">
        <f>Pools!E1</f>
        <v>Pool E</v>
      </c>
      <c r="C18" s="53" t="str">
        <f>Seeding!E6</f>
        <v xml:space="preserve">#5, 0, 0, </v>
      </c>
      <c r="D18" s="107"/>
      <c r="E18" s="107"/>
      <c r="F18" s="107"/>
      <c r="G18" s="107"/>
      <c r="H18" s="107"/>
      <c r="I18" s="108"/>
      <c r="J18" s="108"/>
      <c r="K18" t="str">
        <f t="shared" ref="K18" si="14">IF(D18="","",IF(D18=2,C18,C19))</f>
        <v/>
      </c>
      <c r="L18" t="str">
        <f t="shared" ref="L18" si="15">IF(D18="","",IF(D18&lt;2,C18,C19))</f>
        <v/>
      </c>
    </row>
    <row r="19" spans="1:12" x14ac:dyDescent="0.25">
      <c r="A19" s="53"/>
      <c r="B19" s="53"/>
      <c r="C19" s="53" t="str">
        <f>Seeding!E9</f>
        <v xml:space="preserve">#8, 0, 0, </v>
      </c>
      <c r="D19" s="107"/>
      <c r="E19" s="107"/>
      <c r="F19" s="107"/>
      <c r="G19" s="107"/>
      <c r="H19" s="107"/>
      <c r="I19" s="108"/>
      <c r="J19" s="108"/>
    </row>
    <row r="20" spans="1:12" x14ac:dyDescent="0.25">
      <c r="A20" s="53">
        <v>10</v>
      </c>
      <c r="B20" s="53" t="str">
        <f>Pools!E1</f>
        <v>Pool E</v>
      </c>
      <c r="C20" s="53" t="str">
        <f>Seeding!E18</f>
        <v xml:space="preserve">#17, 0, 0, </v>
      </c>
      <c r="D20" s="107"/>
      <c r="E20" s="107"/>
      <c r="F20" s="107"/>
      <c r="G20" s="107"/>
      <c r="H20" s="107"/>
      <c r="I20" s="108"/>
      <c r="J20" s="108"/>
      <c r="K20" t="str">
        <f t="shared" ref="K20" si="16">IF(D20="","",IF(D20=2,C20,C21))</f>
        <v/>
      </c>
      <c r="L20" t="str">
        <f t="shared" ref="L20" si="17">IF(D20="","",IF(D20&lt;2,C20,C21))</f>
        <v/>
      </c>
    </row>
    <row r="21" spans="1:12" ht="13.1" customHeight="1" x14ac:dyDescent="0.25">
      <c r="A21" s="53"/>
      <c r="B21" s="53"/>
      <c r="C21" s="53" t="str">
        <f>Seeding!E21</f>
        <v xml:space="preserve">#20, 0, 0, </v>
      </c>
      <c r="D21" s="107"/>
      <c r="E21" s="107"/>
      <c r="F21" s="107"/>
      <c r="G21" s="107"/>
      <c r="H21" s="107"/>
      <c r="I21" s="108"/>
      <c r="J21" s="108"/>
    </row>
    <row r="22" spans="1:12" x14ac:dyDescent="0.25">
      <c r="A22" s="54">
        <v>11</v>
      </c>
      <c r="B22" s="54" t="str">
        <f>Pools!F1</f>
        <v>Pool F</v>
      </c>
      <c r="C22" s="54" t="str">
        <f>Seeding!E7</f>
        <v xml:space="preserve">#6, 0, 0, </v>
      </c>
      <c r="D22" s="107"/>
      <c r="E22" s="107"/>
      <c r="F22" s="107"/>
      <c r="G22" s="107"/>
      <c r="H22" s="107"/>
      <c r="I22" s="108"/>
      <c r="J22" s="108"/>
      <c r="K22" t="str">
        <f t="shared" ref="K22" si="18">IF(D22="","",IF(D22=2,C22,C23))</f>
        <v/>
      </c>
      <c r="L22" t="str">
        <f t="shared" ref="L22" si="19">IF(D22="","",IF(D22&lt;2,C22,C23))</f>
        <v/>
      </c>
    </row>
    <row r="23" spans="1:12" x14ac:dyDescent="0.25">
      <c r="A23" s="54"/>
      <c r="B23" s="54"/>
      <c r="C23" s="54" t="str">
        <f>Seeding!E8</f>
        <v xml:space="preserve">#7, 0, 0, </v>
      </c>
      <c r="D23" s="107"/>
      <c r="E23" s="107"/>
      <c r="F23" s="107"/>
      <c r="G23" s="107"/>
      <c r="H23" s="107"/>
      <c r="I23" s="108"/>
      <c r="J23" s="108"/>
    </row>
    <row r="24" spans="1:12" x14ac:dyDescent="0.25">
      <c r="A24" s="54">
        <v>12</v>
      </c>
      <c r="B24" s="54" t="str">
        <f>Pools!F1</f>
        <v>Pool F</v>
      </c>
      <c r="C24" s="54" t="str">
        <f>Seeding!E19</f>
        <v xml:space="preserve">#18, 0, 0, </v>
      </c>
      <c r="D24" s="107"/>
      <c r="E24" s="107"/>
      <c r="F24" s="107"/>
      <c r="G24" s="107"/>
      <c r="H24" s="107"/>
      <c r="I24" s="108"/>
      <c r="J24" s="108"/>
      <c r="K24" t="str">
        <f t="shared" ref="K24" si="20">IF(D24="","",IF(D24=2,C24,C25))</f>
        <v/>
      </c>
      <c r="L24" t="str">
        <f t="shared" ref="L24" si="21">IF(D24="","",IF(D24&lt;2,C24,C25))</f>
        <v/>
      </c>
    </row>
    <row r="25" spans="1:12" ht="13.1" customHeight="1" x14ac:dyDescent="0.25">
      <c r="A25" s="54"/>
      <c r="B25" s="54"/>
      <c r="C25" s="54" t="str">
        <f>Seeding!E20</f>
        <v xml:space="preserve">#19, 0, 0, </v>
      </c>
      <c r="D25" s="107"/>
      <c r="E25" s="107"/>
      <c r="F25" s="107"/>
      <c r="G25" s="107"/>
      <c r="H25" s="107"/>
      <c r="I25" s="108"/>
      <c r="J25" s="108"/>
    </row>
    <row r="26" spans="1:12" ht="13.1" customHeight="1" x14ac:dyDescent="0.25">
      <c r="A26" s="38">
        <v>9</v>
      </c>
      <c r="B26" s="38" t="str">
        <f>Pools!A1</f>
        <v>Pool A</v>
      </c>
      <c r="C26" s="38" t="str">
        <f>K2</f>
        <v/>
      </c>
      <c r="D26" s="107"/>
      <c r="E26" s="107"/>
      <c r="F26" s="107"/>
      <c r="G26" s="107"/>
      <c r="H26" s="107"/>
      <c r="I26" s="108"/>
      <c r="J26" s="108"/>
      <c r="K26" t="str">
        <f t="shared" ref="K26" si="22">IF(D26="","",IF(D26=2,C26,C27))</f>
        <v/>
      </c>
      <c r="L26" t="str">
        <f t="shared" ref="L26" si="23">IF(D26="","",IF(D26&lt;2,C26,C27))</f>
        <v/>
      </c>
    </row>
    <row r="27" spans="1:12" ht="13.1" customHeight="1" x14ac:dyDescent="0.25">
      <c r="A27" s="38"/>
      <c r="B27" s="38"/>
      <c r="C27" s="38" t="str">
        <f>K4</f>
        <v/>
      </c>
      <c r="D27" s="107"/>
      <c r="E27" s="107"/>
      <c r="F27" s="107"/>
      <c r="G27" s="107"/>
      <c r="H27" s="107"/>
      <c r="I27" s="108"/>
      <c r="J27" s="108"/>
    </row>
    <row r="28" spans="1:12" ht="13.1" customHeight="1" x14ac:dyDescent="0.25">
      <c r="A28" s="38">
        <v>10</v>
      </c>
      <c r="B28" s="38" t="str">
        <f>Pools!A1</f>
        <v>Pool A</v>
      </c>
      <c r="C28" s="38" t="str">
        <f>L2</f>
        <v/>
      </c>
      <c r="D28" s="107"/>
      <c r="E28" s="107"/>
      <c r="F28" s="107"/>
      <c r="G28" s="107"/>
      <c r="H28" s="107"/>
      <c r="I28" s="108"/>
      <c r="J28" s="108"/>
      <c r="K28" t="str">
        <f t="shared" ref="K28" si="24">IF(D28="","",IF(D28=2,C28,C29))</f>
        <v/>
      </c>
      <c r="L28" t="str">
        <f t="shared" ref="L28" si="25">IF(D28="","",IF(D28&lt;2,C28,C29))</f>
        <v/>
      </c>
    </row>
    <row r="29" spans="1:12" x14ac:dyDescent="0.25">
      <c r="A29" s="38"/>
      <c r="B29" s="38"/>
      <c r="C29" s="38" t="str">
        <f>L4</f>
        <v/>
      </c>
      <c r="D29" s="107"/>
      <c r="E29" s="107"/>
      <c r="F29" s="107"/>
      <c r="G29" s="107"/>
      <c r="H29" s="107"/>
      <c r="I29" s="108"/>
      <c r="J29" s="108"/>
    </row>
    <row r="30" spans="1:12" x14ac:dyDescent="0.25">
      <c r="A30" s="39">
        <v>11</v>
      </c>
      <c r="B30" s="39" t="str">
        <f>Pools!B1</f>
        <v>Pool B</v>
      </c>
      <c r="C30" s="39" t="str">
        <f>K6</f>
        <v/>
      </c>
      <c r="D30" s="107"/>
      <c r="E30" s="107"/>
      <c r="F30" s="107"/>
      <c r="G30" s="107"/>
      <c r="H30" s="107"/>
      <c r="I30" s="108"/>
      <c r="J30" s="108"/>
      <c r="K30" t="str">
        <f t="shared" ref="K30" si="26">IF(D30="","",IF(D30=2,C30,C31))</f>
        <v/>
      </c>
      <c r="L30" t="str">
        <f t="shared" ref="L30" si="27">IF(D30="","",IF(D30&lt;2,C30,C31))</f>
        <v/>
      </c>
    </row>
    <row r="31" spans="1:12" x14ac:dyDescent="0.25">
      <c r="A31" s="39"/>
      <c r="B31" s="39"/>
      <c r="C31" s="39" t="str">
        <f>K8</f>
        <v/>
      </c>
      <c r="D31" s="107"/>
      <c r="E31" s="107"/>
      <c r="F31" s="107"/>
      <c r="G31" s="107"/>
      <c r="H31" s="107"/>
      <c r="I31" s="108"/>
      <c r="J31" s="108"/>
    </row>
    <row r="32" spans="1:12" x14ac:dyDescent="0.25">
      <c r="A32" s="39">
        <v>12</v>
      </c>
      <c r="B32" s="39" t="str">
        <f>Pools!B1</f>
        <v>Pool B</v>
      </c>
      <c r="C32" s="39" t="str">
        <f>L6</f>
        <v/>
      </c>
      <c r="D32" s="107"/>
      <c r="E32" s="107"/>
      <c r="F32" s="107"/>
      <c r="G32" s="107"/>
      <c r="H32" s="107"/>
      <c r="I32" s="108"/>
      <c r="J32" s="108"/>
      <c r="K32" t="str">
        <f t="shared" ref="K32" si="28">IF(D32="","",IF(D32=2,C32,C33))</f>
        <v/>
      </c>
      <c r="L32" t="str">
        <f t="shared" ref="L32" si="29">IF(D32="","",IF(D32&lt;2,C32,C33))</f>
        <v/>
      </c>
    </row>
    <row r="33" spans="1:12" x14ac:dyDescent="0.25">
      <c r="A33" s="39"/>
      <c r="B33" s="39"/>
      <c r="C33" s="39" t="str">
        <f>L8</f>
        <v/>
      </c>
      <c r="D33" s="107"/>
      <c r="E33" s="107"/>
      <c r="F33" s="107"/>
      <c r="G33" s="107"/>
      <c r="H33" s="107"/>
      <c r="I33" s="108"/>
      <c r="J33" s="108"/>
    </row>
    <row r="34" spans="1:12" x14ac:dyDescent="0.25">
      <c r="A34" s="36">
        <v>13</v>
      </c>
      <c r="B34" s="36" t="str">
        <f>Pools!C1</f>
        <v>Pool C</v>
      </c>
      <c r="C34" s="36" t="str">
        <f>K10</f>
        <v/>
      </c>
      <c r="D34" s="107"/>
      <c r="E34" s="107"/>
      <c r="F34" s="107"/>
      <c r="G34" s="107"/>
      <c r="H34" s="107"/>
      <c r="I34" s="108"/>
      <c r="J34" s="108"/>
      <c r="K34" t="str">
        <f t="shared" ref="K34" si="30">IF(D34="","",IF(D34=2,C34,C35))</f>
        <v/>
      </c>
      <c r="L34" t="str">
        <f t="shared" ref="L34" si="31">IF(D34="","",IF(D34&lt;2,C34,C35))</f>
        <v/>
      </c>
    </row>
    <row r="35" spans="1:12" x14ac:dyDescent="0.25">
      <c r="A35" s="36"/>
      <c r="B35" s="36"/>
      <c r="C35" s="36" t="str">
        <f>K12</f>
        <v/>
      </c>
      <c r="D35" s="107"/>
      <c r="E35" s="107"/>
      <c r="F35" s="107"/>
      <c r="G35" s="107"/>
      <c r="H35" s="107"/>
      <c r="I35" s="108"/>
      <c r="J35" s="108"/>
    </row>
    <row r="36" spans="1:12" x14ac:dyDescent="0.25">
      <c r="A36" s="36">
        <v>14</v>
      </c>
      <c r="B36" s="36" t="str">
        <f>Pools!C1</f>
        <v>Pool C</v>
      </c>
      <c r="C36" s="36" t="str">
        <f>L10</f>
        <v/>
      </c>
      <c r="D36" s="107"/>
      <c r="E36" s="107"/>
      <c r="F36" s="107"/>
      <c r="G36" s="107"/>
      <c r="H36" s="107"/>
      <c r="I36" s="108"/>
      <c r="J36" s="108"/>
      <c r="K36" t="str">
        <f t="shared" ref="K36" si="32">IF(D36="","",IF(D36=2,C36,C37))</f>
        <v/>
      </c>
      <c r="L36" t="str">
        <f t="shared" ref="L36" si="33">IF(D36="","",IF(D36&lt;2,C36,C37))</f>
        <v/>
      </c>
    </row>
    <row r="37" spans="1:12" x14ac:dyDescent="0.25">
      <c r="A37" s="36"/>
      <c r="B37" s="36"/>
      <c r="C37" s="36" t="str">
        <f>L12</f>
        <v/>
      </c>
      <c r="D37" s="107"/>
      <c r="E37" s="107"/>
      <c r="F37" s="107"/>
      <c r="G37" s="107"/>
      <c r="H37" s="107"/>
      <c r="I37" s="108"/>
      <c r="J37" s="108"/>
    </row>
    <row r="38" spans="1:12" x14ac:dyDescent="0.25">
      <c r="A38" s="37">
        <v>15</v>
      </c>
      <c r="B38" s="37" t="str">
        <f>Pools!D1</f>
        <v>Pool D</v>
      </c>
      <c r="C38" s="37" t="str">
        <f>K14</f>
        <v/>
      </c>
      <c r="D38" s="107"/>
      <c r="E38" s="107"/>
      <c r="F38" s="107"/>
      <c r="G38" s="107"/>
      <c r="H38" s="107"/>
      <c r="I38" s="108"/>
      <c r="J38" s="108"/>
      <c r="K38" t="str">
        <f t="shared" ref="K38" si="34">IF(D38="","",IF(D38=2,C38,C39))</f>
        <v/>
      </c>
      <c r="L38" t="str">
        <f t="shared" ref="L38" si="35">IF(D38="","",IF(D38&lt;2,C38,C39))</f>
        <v/>
      </c>
    </row>
    <row r="39" spans="1:12" x14ac:dyDescent="0.25">
      <c r="A39" s="37"/>
      <c r="B39" s="37"/>
      <c r="C39" s="37" t="str">
        <f>K16</f>
        <v/>
      </c>
      <c r="D39" s="107"/>
      <c r="E39" s="107"/>
      <c r="F39" s="107"/>
      <c r="G39" s="107"/>
      <c r="H39" s="107"/>
      <c r="I39" s="108"/>
      <c r="J39" s="108"/>
    </row>
    <row r="40" spans="1:12" x14ac:dyDescent="0.25">
      <c r="A40" s="37">
        <v>16</v>
      </c>
      <c r="B40" s="37" t="str">
        <f>Pools!D1</f>
        <v>Pool D</v>
      </c>
      <c r="C40" s="37" t="str">
        <f>L14</f>
        <v/>
      </c>
      <c r="D40" s="107"/>
      <c r="E40" s="107"/>
      <c r="F40" s="107"/>
      <c r="G40" s="107"/>
      <c r="H40" s="107"/>
      <c r="I40" s="108"/>
      <c r="J40" s="108"/>
      <c r="K40" t="str">
        <f t="shared" ref="K40" si="36">IF(D40="","",IF(D40=2,C40,C41))</f>
        <v/>
      </c>
      <c r="L40" t="str">
        <f t="shared" ref="L40" si="37">IF(D40="","",IF(D40&lt;2,C40,C41))</f>
        <v/>
      </c>
    </row>
    <row r="41" spans="1:12" x14ac:dyDescent="0.25">
      <c r="A41" s="37"/>
      <c r="B41" s="37"/>
      <c r="C41" s="37" t="str">
        <f>L16</f>
        <v/>
      </c>
      <c r="D41" s="107"/>
      <c r="E41" s="107"/>
      <c r="F41" s="107"/>
      <c r="G41" s="107"/>
      <c r="H41" s="107"/>
      <c r="I41" s="108"/>
      <c r="J41" s="108"/>
    </row>
    <row r="42" spans="1:12" x14ac:dyDescent="0.25">
      <c r="A42" s="53">
        <v>15</v>
      </c>
      <c r="B42" s="53" t="str">
        <f>Pools!E1</f>
        <v>Pool E</v>
      </c>
      <c r="C42" s="53" t="str">
        <f>K18</f>
        <v/>
      </c>
      <c r="D42" s="107"/>
      <c r="E42" s="107"/>
      <c r="F42" s="107"/>
      <c r="G42" s="107"/>
      <c r="H42" s="107"/>
      <c r="I42" s="108"/>
      <c r="J42" s="108"/>
      <c r="K42" t="str">
        <f t="shared" ref="K42" si="38">IF(D42="","",IF(D42=2,C42,C43))</f>
        <v/>
      </c>
      <c r="L42" t="str">
        <f t="shared" ref="L42" si="39">IF(D42="","",IF(D42&lt;2,C42,C43))</f>
        <v/>
      </c>
    </row>
    <row r="43" spans="1:12" x14ac:dyDescent="0.25">
      <c r="A43" s="53"/>
      <c r="B43" s="53"/>
      <c r="C43" s="53" t="str">
        <f>K20</f>
        <v/>
      </c>
      <c r="D43" s="107"/>
      <c r="E43" s="107"/>
      <c r="F43" s="107"/>
      <c r="G43" s="107"/>
      <c r="H43" s="107"/>
      <c r="I43" s="108"/>
      <c r="J43" s="108"/>
    </row>
    <row r="44" spans="1:12" x14ac:dyDescent="0.25">
      <c r="A44" s="53">
        <v>16</v>
      </c>
      <c r="B44" s="53" t="str">
        <f>Pools!E1</f>
        <v>Pool E</v>
      </c>
      <c r="C44" s="53" t="str">
        <f>L18</f>
        <v/>
      </c>
      <c r="D44" s="107"/>
      <c r="E44" s="107"/>
      <c r="F44" s="107"/>
      <c r="G44" s="107"/>
      <c r="H44" s="107"/>
      <c r="I44" s="108"/>
      <c r="J44" s="108"/>
      <c r="K44" t="str">
        <f t="shared" ref="K44" si="40">IF(D44="","",IF(D44=2,C44,C45))</f>
        <v/>
      </c>
      <c r="L44" t="str">
        <f t="shared" ref="L44" si="41">IF(D44="","",IF(D44&lt;2,C44,C45))</f>
        <v/>
      </c>
    </row>
    <row r="45" spans="1:12" x14ac:dyDescent="0.25">
      <c r="A45" s="53"/>
      <c r="B45" s="53"/>
      <c r="C45" s="53" t="str">
        <f>L20</f>
        <v/>
      </c>
      <c r="D45" s="107"/>
      <c r="E45" s="107"/>
      <c r="F45" s="107"/>
      <c r="G45" s="107"/>
      <c r="H45" s="107"/>
      <c r="I45" s="108"/>
      <c r="J45" s="108"/>
    </row>
    <row r="46" spans="1:12" x14ac:dyDescent="0.25">
      <c r="A46" s="54">
        <v>15</v>
      </c>
      <c r="B46" s="54" t="str">
        <f>Pools!F1</f>
        <v>Pool F</v>
      </c>
      <c r="C46" s="54" t="str">
        <f>K22</f>
        <v/>
      </c>
      <c r="D46" s="107"/>
      <c r="E46" s="107"/>
      <c r="F46" s="107"/>
      <c r="G46" s="107"/>
      <c r="H46" s="107"/>
      <c r="I46" s="108"/>
      <c r="J46" s="108"/>
      <c r="K46" t="str">
        <f t="shared" ref="K46" si="42">IF(D46="","",IF(D46=2,C46,C47))</f>
        <v/>
      </c>
      <c r="L46" t="str">
        <f t="shared" ref="L46" si="43">IF(D46="","",IF(D46&lt;2,C46,C47))</f>
        <v/>
      </c>
    </row>
    <row r="47" spans="1:12" x14ac:dyDescent="0.25">
      <c r="A47" s="54"/>
      <c r="B47" s="54"/>
      <c r="C47" s="54" t="str">
        <f>K24</f>
        <v/>
      </c>
      <c r="D47" s="107"/>
      <c r="E47" s="107"/>
      <c r="F47" s="107"/>
      <c r="G47" s="107"/>
      <c r="H47" s="107"/>
      <c r="I47" s="108"/>
      <c r="J47" s="108"/>
    </row>
    <row r="48" spans="1:12" x14ac:dyDescent="0.25">
      <c r="A48" s="54">
        <v>16</v>
      </c>
      <c r="B48" s="54" t="str">
        <f>Pools!F1</f>
        <v>Pool F</v>
      </c>
      <c r="C48" s="54" t="str">
        <f>L22</f>
        <v/>
      </c>
      <c r="D48" s="107"/>
      <c r="E48" s="107"/>
      <c r="F48" s="107"/>
      <c r="G48" s="107"/>
      <c r="H48" s="107"/>
      <c r="I48" s="108"/>
      <c r="J48" s="108"/>
      <c r="K48" t="str">
        <f t="shared" ref="K48" si="44">IF(D48="","",IF(D48=2,C48,C49))</f>
        <v/>
      </c>
      <c r="L48" t="str">
        <f t="shared" ref="L48" si="45">IF(D48="","",IF(D48&lt;2,C48,C49))</f>
        <v/>
      </c>
    </row>
    <row r="49" spans="1:10" x14ac:dyDescent="0.25">
      <c r="A49" s="54"/>
      <c r="B49" s="54"/>
      <c r="C49" s="54" t="str">
        <f>L24</f>
        <v/>
      </c>
      <c r="D49" s="107"/>
      <c r="E49" s="107"/>
      <c r="F49" s="107"/>
      <c r="G49" s="107"/>
      <c r="H49" s="107"/>
      <c r="I49" s="108"/>
      <c r="J49" s="108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C22" sqref="C22"/>
    </sheetView>
  </sheetViews>
  <sheetFormatPr baseColWidth="10" defaultColWidth="10.75" defaultRowHeight="14.3" x14ac:dyDescent="0.25"/>
  <cols>
    <col min="1" max="1" width="5" bestFit="1" customWidth="1"/>
    <col min="2" max="2" width="4.125" bestFit="1" customWidth="1"/>
    <col min="3" max="3" width="38.75" bestFit="1" customWidth="1"/>
    <col min="4" max="4" width="11.25" bestFit="1" customWidth="1"/>
    <col min="5" max="5" width="10.75" bestFit="1" customWidth="1"/>
    <col min="6" max="6" width="14.375" bestFit="1" customWidth="1"/>
    <col min="7" max="7" width="12" bestFit="1" customWidth="1"/>
    <col min="8" max="8" width="9" bestFit="1" customWidth="1"/>
    <col min="9" max="9" width="8.375" bestFit="1" customWidth="1"/>
    <col min="10" max="10" width="9.25" bestFit="1" customWidth="1"/>
    <col min="11" max="11" width="10.875" bestFit="1" customWidth="1"/>
    <col min="12" max="12" width="10.25" bestFit="1" customWidth="1"/>
    <col min="13" max="13" width="11.125" bestFit="1" customWidth="1"/>
  </cols>
  <sheetData>
    <row r="1" spans="1:13" x14ac:dyDescent="0.25">
      <c r="A1" t="s">
        <v>10</v>
      </c>
      <c r="B1" t="s">
        <v>20</v>
      </c>
      <c r="C1" t="s">
        <v>2</v>
      </c>
      <c r="D1" t="s">
        <v>21</v>
      </c>
      <c r="E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</row>
    <row r="2" spans="1:13" x14ac:dyDescent="0.25">
      <c r="A2" s="38" t="s">
        <v>29</v>
      </c>
      <c r="B2" s="38">
        <v>1</v>
      </c>
      <c r="C2" s="38" t="str">
        <f>IF(PoolMatches!K26="",PoolMatches!K2,PoolMatches!K26)</f>
        <v/>
      </c>
      <c r="D2" s="38">
        <f>IF(PoolMatches!K26="",IF(PoolMatches!K2=C2,1,IF(PoolMatches!K4=PoolStandings!C2,1,0)),2)</f>
        <v>1</v>
      </c>
      <c r="E2" s="38">
        <v>0</v>
      </c>
      <c r="F2" s="38"/>
      <c r="G2" s="38"/>
      <c r="H2" s="38">
        <f>SUMIFS(PoolMatches!$D$2:$D$41,PoolMatches!$C$2:$C$41,PoolStandings!C2)</f>
        <v>0</v>
      </c>
      <c r="I2" s="38">
        <f>IF(PoolMatches!C2=PoolStandings!C2,PoolMatches!D3,IF(PoolMatches!C3=PoolStandings!C2,PoolMatches!D2,0))+IF(PoolMatches!C4=PoolStandings!C2,PoolMatches!D5,IF(PoolMatches!C5=PoolStandings!C2,PoolMatches!D4,0))+IF(PoolMatches!C26=PoolStandings!C2,PoolMatches!D27,IF(PoolMatches!C27=PoolStandings!C2,PoolMatches!D26,0))+IF(PoolMatches!C28=PoolStandings!C2,PoolMatches!D29,IF(PoolMatches!C29=PoolStandings!C2,PoolMatches!D28,0))</f>
        <v>0</v>
      </c>
      <c r="J2" s="42" t="str">
        <f>IF(I2=0,"MAX",(H2/I2))</f>
        <v>MAX</v>
      </c>
      <c r="K2" s="38">
        <f>SUMIFS(PoolMatches!$E$2:$E$41,PoolMatches!$C$2:$C$41,PoolStandings!C2)+SUMIFS(PoolMatches!$F$2:$F$41,PoolMatches!$C$2:$C$41,PoolStandings!C2)+SUMIFS(PoolMatches!$G$2:$G$41,PoolMatches!$C$2:$C$41,PoolStandings!C2)</f>
        <v>0</v>
      </c>
      <c r="L2" s="38">
        <f>IF(PoolMatches!C2=PoolStandings!C2,SUM(PoolMatches!E3:G3),IF(PoolMatches!C3=PoolStandings!C2,SUM(PoolMatches!E2:G2),0))+IF(PoolMatches!C4=PoolStandings!C2,SUM(PoolMatches!E5:G5),IF(PoolMatches!C5=PoolStandings!C2,SUM(PoolMatches!E4:G4),0))+IF(PoolMatches!C26=PoolStandings!C2,SUM(PoolMatches!E27:G27),IF(PoolMatches!C27=PoolStandings!C2,SUM(PoolMatches!E26:G26),0))+IF(PoolMatches!C28=PoolStandings!C2,SUM(PoolMatches!E29:G29),IF(PoolMatches!C29=PoolStandings!C2,SUM(PoolMatches!E28:G28),0))</f>
        <v>0</v>
      </c>
      <c r="M2" s="42" t="str">
        <f>IF(L2=0,"MAX",(K2/L2))</f>
        <v>MAX</v>
      </c>
    </row>
    <row r="3" spans="1:13" x14ac:dyDescent="0.25">
      <c r="A3" s="38" t="s">
        <v>29</v>
      </c>
      <c r="B3" s="38">
        <v>2</v>
      </c>
      <c r="C3" s="38" t="str">
        <f>IF(PoolMatches!L26="",PoolMatches!L2,PoolMatches!L26)</f>
        <v/>
      </c>
      <c r="D3" s="38">
        <f>IF(PoolMatches!K2=PoolStandings!C3,1,IF(PoolMatches!K4=PoolStandings!C3,1,0))</f>
        <v>1</v>
      </c>
      <c r="E3" s="38">
        <f>IF(PoolMatches!L26="",0,1)</f>
        <v>0</v>
      </c>
      <c r="F3" s="38"/>
      <c r="G3" s="38"/>
      <c r="H3" s="38">
        <f>SUMIFS(PoolMatches!$D$2:$D$41,PoolMatches!$C$2:$C$41,PoolStandings!C3)</f>
        <v>0</v>
      </c>
      <c r="I3" s="38">
        <f>IF(PoolMatches!C2=PoolStandings!C3,PoolMatches!D3,IF(PoolMatches!C3=PoolStandings!C3,PoolMatches!D2,0))+IF(PoolMatches!C4=PoolStandings!C3,PoolMatches!D5,IF(PoolMatches!C5=PoolStandings!C3,PoolMatches!D4,0))+IF(PoolMatches!C26=PoolStandings!C3,PoolMatches!D27,IF(PoolMatches!C27=PoolStandings!C3,PoolMatches!D26,0))+IF(PoolMatches!C28=PoolStandings!C3,PoolMatches!D29,IF(PoolMatches!C29=PoolStandings!C3,PoolMatches!D28,0))</f>
        <v>0</v>
      </c>
      <c r="J3" s="42" t="str">
        <f t="shared" ref="J3:J17" si="0">IF(I3=0,"MAX",(H3/I3))</f>
        <v>MAX</v>
      </c>
      <c r="K3" s="38">
        <f>SUMIFS(PoolMatches!$E$2:$E$41,PoolMatches!$C$2:$C$41,PoolStandings!C3)+SUMIFS(PoolMatches!$F$2:$F$41,PoolMatches!$C$2:$C$41,PoolStandings!C3)+SUMIFS(PoolMatches!$G$2:$G$41,PoolMatches!$C$2:$C$41,PoolStandings!C3)</f>
        <v>0</v>
      </c>
      <c r="L3" s="38">
        <f>IF(PoolMatches!C2=PoolStandings!C3,SUM(PoolMatches!E3:G3),IF(PoolMatches!C3=PoolStandings!C3,SUM(PoolMatches!E2:G2),0))+IF(PoolMatches!C4=PoolStandings!C3,SUM(PoolMatches!E5:G5),IF(PoolMatches!C5=PoolStandings!C3,SUM(PoolMatches!E4:G4),0))+IF(PoolMatches!C26=PoolStandings!C3,SUM(PoolMatches!E27:G27),IF(PoolMatches!C27=PoolStandings!C3,SUM(PoolMatches!E26:G26),0))+IF(PoolMatches!C28=PoolStandings!C3,SUM(PoolMatches!E29:G29),IF(PoolMatches!C29=PoolStandings!C3,SUM(PoolMatches!E28:G28),0))</f>
        <v>0</v>
      </c>
      <c r="M3" s="42" t="str">
        <f t="shared" ref="M3:M17" si="1">IF(L3=0,"MAX",(K3/L3))</f>
        <v>MAX</v>
      </c>
    </row>
    <row r="4" spans="1:13" x14ac:dyDescent="0.25">
      <c r="A4" s="38" t="s">
        <v>29</v>
      </c>
      <c r="B4" s="38">
        <v>3</v>
      </c>
      <c r="C4" s="38" t="str">
        <f>IF(PoolMatches!K28="",PoolMatches!K4,PoolMatches!K28)</f>
        <v/>
      </c>
      <c r="D4" s="38">
        <f>IF(PoolMatches!K28="",0,1)</f>
        <v>0</v>
      </c>
      <c r="E4" s="38">
        <f>IF(PoolMatches!L2=C4,1,IF(PoolMatches!L4=C4,1,0))</f>
        <v>1</v>
      </c>
      <c r="F4" s="38"/>
      <c r="G4" s="38"/>
      <c r="H4" s="38">
        <f>SUMIFS(PoolMatches!$D$2:$D$41,PoolMatches!$C$2:$C$41,PoolStandings!C4)</f>
        <v>0</v>
      </c>
      <c r="I4" s="38">
        <f>IF(PoolMatches!C2=PoolStandings!C4,PoolMatches!D3,IF(PoolMatches!C3=PoolStandings!C4,PoolMatches!D2,0))+IF(PoolMatches!C4=PoolStandings!C4,PoolMatches!D5,IF(PoolMatches!C5=PoolStandings!C4,PoolMatches!D4,0))+IF(PoolMatches!C26=PoolStandings!C4,PoolMatches!D27,IF(PoolMatches!C27=PoolStandings!C4,PoolMatches!D26,0))+IF(PoolMatches!C28=PoolStandings!C4,PoolMatches!D29,IF(PoolMatches!C29=PoolStandings!C4,PoolMatches!D28,0))</f>
        <v>0</v>
      </c>
      <c r="J4" s="42" t="str">
        <f t="shared" si="0"/>
        <v>MAX</v>
      </c>
      <c r="K4" s="38">
        <f>SUMIFS(PoolMatches!$E$2:$E$41,PoolMatches!$C$2:$C$41,PoolStandings!C4)+SUMIFS(PoolMatches!$F$2:$F$41,PoolMatches!$C$2:$C$41,PoolStandings!C4)+SUMIFS(PoolMatches!$G$2:$G$41,PoolMatches!$C$2:$C$41,PoolStandings!C4)</f>
        <v>0</v>
      </c>
      <c r="L4" s="38">
        <f>IF(PoolMatches!C2=PoolStandings!C4,SUM(PoolMatches!E3:G3),IF(PoolMatches!C3=PoolStandings!C4,SUM(PoolMatches!E2:G2),0))+IF(PoolMatches!C4=PoolStandings!C4,SUM(PoolMatches!E5:G5),IF(PoolMatches!C5=PoolStandings!C4,SUM(PoolMatches!E4:G4),0))+IF(PoolMatches!C26=PoolStandings!C4,SUM(PoolMatches!E27:G27),IF(PoolMatches!C27=PoolStandings!C4,SUM(PoolMatches!E26:G26),0))+IF(PoolMatches!C28=PoolStandings!C4,SUM(PoolMatches!E29:G29),IF(PoolMatches!C29=PoolStandings!C4,SUM(PoolMatches!E28:G28),0))</f>
        <v>0</v>
      </c>
      <c r="M4" s="42" t="str">
        <f t="shared" si="1"/>
        <v>MAX</v>
      </c>
    </row>
    <row r="5" spans="1:13" x14ac:dyDescent="0.25">
      <c r="A5" s="38" t="s">
        <v>29</v>
      </c>
      <c r="B5" s="38">
        <v>4</v>
      </c>
      <c r="C5" s="38" t="str">
        <f>IF(PoolMatches!L28="",PoolMatches!L4,PoolMatches!L28)</f>
        <v/>
      </c>
      <c r="D5" s="38">
        <v>0</v>
      </c>
      <c r="E5" s="38">
        <f>IF(PoolMatches!L28="",IF(PoolMatches!L2=C5,1,IF(PoolMatches!L4=C5,1,0)),2)</f>
        <v>1</v>
      </c>
      <c r="F5" s="38"/>
      <c r="G5" s="38"/>
      <c r="H5" s="38">
        <f>SUMIFS(PoolMatches!$D$2:$D$41,PoolMatches!$C$2:$C$41,PoolStandings!C5)</f>
        <v>0</v>
      </c>
      <c r="I5" s="38">
        <f>IF(PoolMatches!C2=PoolStandings!C5,PoolMatches!D3,IF(PoolMatches!C3=PoolStandings!C5,PoolMatches!D2,0))+IF(PoolMatches!C4=PoolStandings!C5,PoolMatches!D5,IF(PoolMatches!C5=PoolStandings!C5,PoolMatches!D4,0))+IF(PoolMatches!C26=PoolStandings!C5,PoolMatches!D27,IF(PoolMatches!C27=PoolStandings!C5,PoolMatches!D26,0))+IF(PoolMatches!C28=PoolStandings!C5,PoolMatches!D29,IF(PoolMatches!C29=PoolStandings!C5,PoolMatches!D28,0))</f>
        <v>0</v>
      </c>
      <c r="J5" s="42" t="str">
        <f t="shared" si="0"/>
        <v>MAX</v>
      </c>
      <c r="K5" s="38">
        <f>SUMIFS(PoolMatches!$E$2:$E$41,PoolMatches!$C$2:$C$41,PoolStandings!C5)+SUMIFS(PoolMatches!$F$2:$F$41,PoolMatches!$C$2:$C$41,PoolStandings!C5)+SUMIFS(PoolMatches!$G$2:$G$41,PoolMatches!$C$2:$C$41,PoolStandings!C5)</f>
        <v>0</v>
      </c>
      <c r="L5" s="38">
        <f>IF(PoolMatches!C2=PoolStandings!C5,SUM(PoolMatches!E3:G3),IF(PoolMatches!C3=PoolStandings!C5,SUM(PoolMatches!E2:G2),0))+IF(PoolMatches!C4=PoolStandings!C5,SUM(PoolMatches!E5:G5),IF(PoolMatches!C5=PoolStandings!C5,SUM(PoolMatches!E4:G4),0))+IF(PoolMatches!C26=PoolStandings!C5,SUM(PoolMatches!E27:G27),IF(PoolMatches!C27=PoolStandings!C5,SUM(PoolMatches!E26:G26),0))+IF(PoolMatches!C28=PoolStandings!C5,SUM(PoolMatches!E29:G29),IF(PoolMatches!C29=PoolStandings!C5,SUM(PoolMatches!E28:G28),0))</f>
        <v>0</v>
      </c>
      <c r="M5" s="42" t="str">
        <f t="shared" si="1"/>
        <v>MAX</v>
      </c>
    </row>
    <row r="6" spans="1:13" x14ac:dyDescent="0.25">
      <c r="A6" s="39" t="s">
        <v>30</v>
      </c>
      <c r="B6" s="39">
        <v>1</v>
      </c>
      <c r="C6" s="39" t="str">
        <f>IF(PoolMatches!K30="",PoolMatches!K6,PoolMatches!K30)</f>
        <v/>
      </c>
      <c r="D6" s="39">
        <f>IF(PoolMatches!K30="",IF(PoolMatches!K6=C6,1,IF(PoolMatches!K8=PoolStandings!C6,1,0)),2)</f>
        <v>1</v>
      </c>
      <c r="E6" s="39">
        <v>0</v>
      </c>
      <c r="F6" s="39"/>
      <c r="G6" s="39"/>
      <c r="H6" s="39">
        <f>SUMIFS(PoolMatches!$D$2:$D$41,PoolMatches!$C$2:$C$41,PoolStandings!C6)</f>
        <v>0</v>
      </c>
      <c r="I6" s="39">
        <f>IF(PoolMatches!C6=PoolStandings!C6,PoolMatches!D7,IF(PoolMatches!C7=PoolStandings!C6,PoolMatches!D6,0))+IF(PoolMatches!C8=PoolStandings!C6,PoolMatches!D9,IF(PoolMatches!C9=PoolStandings!C6,PoolMatches!D8,0))+IF(PoolMatches!C30=PoolStandings!C6,PoolMatches!D31,IF(PoolMatches!C31=PoolStandings!C6,PoolMatches!D30,0))+IF(PoolMatches!C32=PoolStandings!C6,PoolMatches!D33,IF(PoolMatches!C33=PoolStandings!C6,PoolMatches!D32,0))</f>
        <v>0</v>
      </c>
      <c r="J6" s="43" t="str">
        <f t="shared" si="0"/>
        <v>MAX</v>
      </c>
      <c r="K6" s="39">
        <f>SUMIFS(PoolMatches!$E$2:$E$41,PoolMatches!$C$2:$C$41,PoolStandings!C6)+SUMIFS(PoolMatches!$F$2:$F$41,PoolMatches!$C$2:$C$41,PoolStandings!C6)+SUMIFS(PoolMatches!$G$2:$G$41,PoolMatches!$C$2:$C$41,PoolStandings!C6)</f>
        <v>0</v>
      </c>
      <c r="L6" s="39">
        <f>IF(PoolMatches!C6=PoolStandings!C6,SUM(PoolMatches!E7:G7),IF(PoolMatches!C7=PoolStandings!C6,SUM(PoolMatches!E6:G6),0))+IF(PoolMatches!C8=PoolStandings!C6,SUM(PoolMatches!E9:G9),IF(PoolMatches!C9=PoolStandings!C6,SUM(PoolMatches!E8:G8),0))+IF(PoolMatches!C30=PoolStandings!C6,SUM(PoolMatches!E31:G31),IF(PoolMatches!C31=PoolStandings!C6,SUM(PoolMatches!E30:G30),0))+IF(PoolMatches!C32=PoolStandings!C6,SUM(PoolMatches!E33:G33),IF(PoolMatches!C33=PoolStandings!C6,SUM(PoolMatches!E32:G32),0))</f>
        <v>0</v>
      </c>
      <c r="M6" s="43" t="str">
        <f t="shared" si="1"/>
        <v>MAX</v>
      </c>
    </row>
    <row r="7" spans="1:13" x14ac:dyDescent="0.25">
      <c r="A7" s="39" t="s">
        <v>30</v>
      </c>
      <c r="B7" s="39">
        <v>2</v>
      </c>
      <c r="C7" s="39" t="str">
        <f>IF(PoolMatches!L30="",PoolMatches!L6,PoolMatches!L30)</f>
        <v/>
      </c>
      <c r="D7" s="39">
        <f>IF(PoolMatches!K6=PoolStandings!C7,1,IF(PoolMatches!K8=PoolStandings!C7,1,0))</f>
        <v>1</v>
      </c>
      <c r="E7" s="39">
        <f>IF(PoolMatches!L30="",0,1)</f>
        <v>0</v>
      </c>
      <c r="F7" s="39"/>
      <c r="G7" s="39"/>
      <c r="H7" s="39">
        <f>SUMIFS(PoolMatches!$D$2:$D$41,PoolMatches!$C$2:$C$41,PoolStandings!C7)</f>
        <v>0</v>
      </c>
      <c r="I7" s="39">
        <f>IF(PoolMatches!C6=PoolStandings!C7,PoolMatches!D7,IF(PoolMatches!C7=PoolStandings!C7,PoolMatches!D6,0))+IF(PoolMatches!C8=PoolStandings!C7,PoolMatches!D9,IF(PoolMatches!C9=PoolStandings!C7,PoolMatches!D8,0))+IF(PoolMatches!C30=PoolStandings!C7,PoolMatches!D31,IF(PoolMatches!C31=PoolStandings!C7,PoolMatches!D30,0))+IF(PoolMatches!C32=PoolStandings!C7,PoolMatches!D33,IF(PoolMatches!C33=PoolStandings!C7,PoolMatches!D32,0))</f>
        <v>0</v>
      </c>
      <c r="J7" s="43" t="str">
        <f t="shared" si="0"/>
        <v>MAX</v>
      </c>
      <c r="K7" s="39">
        <f>SUMIFS(PoolMatches!$E$2:$E$41,PoolMatches!$C$2:$C$41,PoolStandings!C7)+SUMIFS(PoolMatches!$F$2:$F$41,PoolMatches!$C$2:$C$41,PoolStandings!C7)+SUMIFS(PoolMatches!$G$2:$G$41,PoolMatches!$C$2:$C$41,PoolStandings!C7)</f>
        <v>0</v>
      </c>
      <c r="L7" s="39">
        <f>IF(PoolMatches!C6=PoolStandings!C7,SUM(PoolMatches!E7:G7),IF(PoolMatches!C7=PoolStandings!C7,SUM(PoolMatches!E6:G6),0))+IF(PoolMatches!C8=PoolStandings!C7,SUM(PoolMatches!E9:G9),IF(PoolMatches!C9=PoolStandings!C7,SUM(PoolMatches!E8:G8),0))+IF(PoolMatches!C30=PoolStandings!C7,SUM(PoolMatches!E31:G31),IF(PoolMatches!C31=PoolStandings!C7,SUM(PoolMatches!E30:G30),0))+IF(PoolMatches!C32=PoolStandings!C7,SUM(PoolMatches!E33:G33),IF(PoolMatches!C33=PoolStandings!C7,SUM(PoolMatches!E32:G32),0))</f>
        <v>0</v>
      </c>
      <c r="M7" s="43" t="str">
        <f t="shared" si="1"/>
        <v>MAX</v>
      </c>
    </row>
    <row r="8" spans="1:13" x14ac:dyDescent="0.25">
      <c r="A8" s="39" t="s">
        <v>30</v>
      </c>
      <c r="B8" s="39">
        <v>3</v>
      </c>
      <c r="C8" s="39" t="str">
        <f>IF(PoolMatches!K32="",PoolMatches!K8,PoolMatches!K32)</f>
        <v/>
      </c>
      <c r="D8" s="39">
        <f>IF(PoolMatches!K32="",0,1)</f>
        <v>0</v>
      </c>
      <c r="E8" s="39">
        <f>IF(PoolMatches!L6=C8,1,IF(PoolMatches!L8=C8,1,0))</f>
        <v>1</v>
      </c>
      <c r="F8" s="39"/>
      <c r="G8" s="39"/>
      <c r="H8" s="39">
        <f>SUMIFS(PoolMatches!$D$2:$D$41,PoolMatches!$C$2:$C$41,PoolStandings!C8)</f>
        <v>0</v>
      </c>
      <c r="I8" s="39">
        <f>IF(PoolMatches!C6=PoolStandings!C8,PoolMatches!D7,IF(PoolMatches!C7=PoolStandings!C8,PoolMatches!D6,0))+IF(PoolMatches!C8=PoolStandings!C8,PoolMatches!D9,IF(PoolMatches!C9=PoolStandings!C8,PoolMatches!D8,0))+IF(PoolMatches!C30=PoolStandings!C8,PoolMatches!D31,IF(PoolMatches!C31=PoolStandings!C8,PoolMatches!D30,0))+IF(PoolMatches!C32=PoolStandings!C8,PoolMatches!D33,IF(PoolMatches!C33=PoolStandings!C8,PoolMatches!D32,0))</f>
        <v>0</v>
      </c>
      <c r="J8" s="43" t="str">
        <f t="shared" si="0"/>
        <v>MAX</v>
      </c>
      <c r="K8" s="39">
        <f>SUMIFS(PoolMatches!$E$2:$E$41,PoolMatches!$C$2:$C$41,PoolStandings!C8)+SUMIFS(PoolMatches!$F$2:$F$41,PoolMatches!$C$2:$C$41,PoolStandings!C8)+SUMIFS(PoolMatches!$G$2:$G$41,PoolMatches!$C$2:$C$41,PoolStandings!C8)</f>
        <v>0</v>
      </c>
      <c r="L8" s="39">
        <f>IF(PoolMatches!C6=PoolStandings!C8,SUM(PoolMatches!E7:G7),IF(PoolMatches!C7=PoolStandings!C8,SUM(PoolMatches!E6:G6),0))+IF(PoolMatches!C8=PoolStandings!C8,SUM(PoolMatches!E9:G9),IF(PoolMatches!C9=PoolStandings!C8,SUM(PoolMatches!E8:G8),0))+IF(PoolMatches!C30=PoolStandings!C8,SUM(PoolMatches!E31:G31),IF(PoolMatches!C31=PoolStandings!C8,SUM(PoolMatches!E30:G30),0))+IF(PoolMatches!C32=PoolStandings!C8,SUM(PoolMatches!E33:G33),IF(PoolMatches!C33=PoolStandings!C8,SUM(PoolMatches!E32:G32),0))</f>
        <v>0</v>
      </c>
      <c r="M8" s="43" t="str">
        <f t="shared" si="1"/>
        <v>MAX</v>
      </c>
    </row>
    <row r="9" spans="1:13" x14ac:dyDescent="0.25">
      <c r="A9" s="39" t="s">
        <v>30</v>
      </c>
      <c r="B9" s="39">
        <v>4</v>
      </c>
      <c r="C9" s="39" t="str">
        <f>IF(PoolMatches!L32="",PoolMatches!L8,PoolMatches!L32)</f>
        <v/>
      </c>
      <c r="D9" s="39">
        <v>0</v>
      </c>
      <c r="E9" s="39">
        <f>IF(PoolMatches!L32="",IF(PoolMatches!L6=C9,1,IF(PoolMatches!L8=C9,1,0)),2)</f>
        <v>1</v>
      </c>
      <c r="F9" s="39"/>
      <c r="G9" s="39"/>
      <c r="H9" s="39">
        <f>SUMIFS(PoolMatches!$D$2:$D$41,PoolMatches!$C$2:$C$41,PoolStandings!C9)</f>
        <v>0</v>
      </c>
      <c r="I9" s="39">
        <f>IF(PoolMatches!C6=PoolStandings!C9,PoolMatches!D7,IF(PoolMatches!C7=PoolStandings!C9,PoolMatches!D6,0))+IF(PoolMatches!C8=PoolStandings!C9,PoolMatches!D9,IF(PoolMatches!C9=PoolStandings!C9,PoolMatches!D8,0))+IF(PoolMatches!C30=PoolStandings!C9,PoolMatches!D31,IF(PoolMatches!C31=PoolStandings!C9,PoolMatches!D30,0))+IF(PoolMatches!C32=PoolStandings!C9,PoolMatches!D33,IF(PoolMatches!C33=PoolStandings!C9,PoolMatches!D32,0))</f>
        <v>0</v>
      </c>
      <c r="J9" s="43" t="str">
        <f t="shared" si="0"/>
        <v>MAX</v>
      </c>
      <c r="K9" s="39">
        <f>SUMIFS(PoolMatches!$E$2:$E$41,PoolMatches!$C$2:$C$41,PoolStandings!C9)+SUMIFS(PoolMatches!$F$2:$F$41,PoolMatches!$C$2:$C$41,PoolStandings!C9)+SUMIFS(PoolMatches!$G$2:$G$41,PoolMatches!$C$2:$C$41,PoolStandings!C9)</f>
        <v>0</v>
      </c>
      <c r="L9" s="39">
        <f>IF(PoolMatches!C6=PoolStandings!C9,SUM(PoolMatches!E7:G7),IF(PoolMatches!C7=PoolStandings!C9,SUM(PoolMatches!E6:G6),0))+IF(PoolMatches!C8=PoolStandings!C9,SUM(PoolMatches!E9:G9),IF(PoolMatches!C9=PoolStandings!C9,SUM(PoolMatches!E8:G8),0))+IF(PoolMatches!C30=PoolStandings!C9,SUM(PoolMatches!E31:G31),IF(PoolMatches!C31=PoolStandings!C9,SUM(PoolMatches!E30:G30),0))+IF(PoolMatches!C32=PoolStandings!C9,SUM(PoolMatches!E33:G33),IF(PoolMatches!C33=PoolStandings!C9,SUM(PoolMatches!E32:G32),0))</f>
        <v>0</v>
      </c>
      <c r="M9" s="43" t="str">
        <f t="shared" si="1"/>
        <v>MAX</v>
      </c>
    </row>
    <row r="10" spans="1:13" x14ac:dyDescent="0.25">
      <c r="A10" s="36" t="s">
        <v>31</v>
      </c>
      <c r="B10" s="36">
        <v>1</v>
      </c>
      <c r="C10" s="36" t="str">
        <f>IF(PoolMatches!K34="",PoolMatches!K10,PoolMatches!K34)</f>
        <v/>
      </c>
      <c r="D10" s="36">
        <f>IF(PoolMatches!K34="",IF(PoolMatches!K10=C10,1,IF(PoolMatches!K12=PoolStandings!C10,1,0)),2)</f>
        <v>1</v>
      </c>
      <c r="E10" s="36">
        <v>0</v>
      </c>
      <c r="F10" s="36"/>
      <c r="G10" s="36"/>
      <c r="H10" s="36">
        <f>SUMIFS(PoolMatches!$D$2:$D$41,PoolMatches!$C$2:$C$41,PoolStandings!C10)</f>
        <v>0</v>
      </c>
      <c r="I10" s="36">
        <f>IF(PoolMatches!C10=PoolStandings!C10,PoolMatches!D11,IF(PoolMatches!C11=PoolStandings!C10,PoolMatches!D10,0))+IF(PoolMatches!C12=PoolStandings!C10,PoolMatches!D13,IF(PoolMatches!C13=PoolStandings!C10,PoolMatches!D12,0))+IF(PoolMatches!C34=PoolStandings!C10,PoolMatches!D35,IF(PoolMatches!C35=PoolStandings!C10,PoolMatches!D34,0))+IF(PoolMatches!C36=PoolStandings!C10,PoolMatches!D37,IF(PoolMatches!C37=PoolStandings!C10,PoolMatches!D36,0))</f>
        <v>0</v>
      </c>
      <c r="J10" s="41" t="str">
        <f t="shared" si="0"/>
        <v>MAX</v>
      </c>
      <c r="K10" s="36">
        <f>SUMIFS(PoolMatches!$E$2:$E$41,PoolMatches!$C$2:$C$41,PoolStandings!C10)+SUMIFS(PoolMatches!$F$2:$F$41,PoolMatches!$C$2:$C$41,PoolStandings!C10)+SUMIFS(PoolMatches!$G$2:$G$41,PoolMatches!$C$2:$C$41,PoolStandings!C10)</f>
        <v>0</v>
      </c>
      <c r="L10" s="36">
        <f>IF(PoolMatches!C10=PoolStandings!C10,SUM(PoolMatches!E11:G11),IF(PoolMatches!C11=PoolStandings!C10,SUM(PoolMatches!E10:G10),0))+IF(PoolMatches!C12=PoolStandings!C10,SUM(PoolMatches!E13:G13),IF(PoolMatches!C13=PoolStandings!C10,SUM(PoolMatches!E12:G12),0))+IF(PoolMatches!C34=PoolStandings!C10,SUM(PoolMatches!E35:G35),IF(PoolMatches!C35=PoolStandings!C10,SUM(PoolMatches!E34:G34),0))+IF(PoolMatches!C36=PoolStandings!C10,SUM(PoolMatches!E37:G37),IF(PoolMatches!C37=PoolStandings!C10,SUM(PoolMatches!E36:G36),0))</f>
        <v>0</v>
      </c>
      <c r="M10" s="41" t="str">
        <f t="shared" si="1"/>
        <v>MAX</v>
      </c>
    </row>
    <row r="11" spans="1:13" x14ac:dyDescent="0.25">
      <c r="A11" s="36" t="s">
        <v>31</v>
      </c>
      <c r="B11" s="36">
        <v>2</v>
      </c>
      <c r="C11" s="36" t="str">
        <f>IF(PoolMatches!L34="",PoolMatches!L10,PoolMatches!L34)</f>
        <v/>
      </c>
      <c r="D11" s="36">
        <f>IF(PoolMatches!K10=PoolStandings!C11,1,IF(PoolMatches!K12=PoolStandings!C11,1,0))</f>
        <v>1</v>
      </c>
      <c r="E11" s="36">
        <f>IF(PoolMatches!L34="",0,1)</f>
        <v>0</v>
      </c>
      <c r="F11" s="36"/>
      <c r="G11" s="36"/>
      <c r="H11" s="36">
        <f>SUMIFS(PoolMatches!$D$2:$D$41,PoolMatches!$C$2:$C$41,PoolStandings!C11)</f>
        <v>0</v>
      </c>
      <c r="I11" s="36">
        <f>IF(PoolMatches!C10=PoolStandings!C11,PoolMatches!D11,IF(PoolMatches!C11=PoolStandings!C11,PoolMatches!D10,0))+IF(PoolMatches!C12=PoolStandings!C11,PoolMatches!D13,IF(PoolMatches!C13=PoolStandings!C11,PoolMatches!D12,0))+IF(PoolMatches!C34=PoolStandings!C11,PoolMatches!D35,IF(PoolMatches!C35=PoolStandings!C11,PoolMatches!D34,0))+IF(PoolMatches!C36=PoolStandings!C11,PoolMatches!D37,IF(PoolMatches!C37=PoolStandings!C11,PoolMatches!D36,0))</f>
        <v>0</v>
      </c>
      <c r="J11" s="41" t="str">
        <f t="shared" si="0"/>
        <v>MAX</v>
      </c>
      <c r="K11" s="36">
        <f>SUMIFS(PoolMatches!$E$2:$E$41,PoolMatches!$C$2:$C$41,PoolStandings!C11)+SUMIFS(PoolMatches!$F$2:$F$41,PoolMatches!$C$2:$C$41,PoolStandings!C11)+SUMIFS(PoolMatches!$G$2:$G$41,PoolMatches!$C$2:$C$41,PoolStandings!C11)</f>
        <v>0</v>
      </c>
      <c r="L11" s="36">
        <f>IF(PoolMatches!C10=PoolStandings!C11,SUM(PoolMatches!E11:G11),IF(PoolMatches!C11=PoolStandings!C11,SUM(PoolMatches!E10:G10),0))+IF(PoolMatches!C12=PoolStandings!C11,SUM(PoolMatches!E13:G13),IF(PoolMatches!C13=PoolStandings!C11,SUM(PoolMatches!E12:G12),0))+IF(PoolMatches!C34=PoolStandings!C11,SUM(PoolMatches!E35:G35),IF(PoolMatches!C35=PoolStandings!C11,SUM(PoolMatches!E34:G34),0))+IF(PoolMatches!C36=PoolStandings!C11,SUM(PoolMatches!E37:G37),IF(PoolMatches!C37=PoolStandings!C11,SUM(PoolMatches!E36:G36),0))</f>
        <v>0</v>
      </c>
      <c r="M11" s="41" t="str">
        <f t="shared" si="1"/>
        <v>MAX</v>
      </c>
    </row>
    <row r="12" spans="1:13" x14ac:dyDescent="0.25">
      <c r="A12" s="36" t="s">
        <v>31</v>
      </c>
      <c r="B12" s="36">
        <v>3</v>
      </c>
      <c r="C12" s="36" t="str">
        <f>IF(PoolMatches!K36="",PoolMatches!K12,PoolMatches!K36)</f>
        <v/>
      </c>
      <c r="D12" s="36">
        <f>IF(PoolMatches!K36="",0,1)</f>
        <v>0</v>
      </c>
      <c r="E12" s="36">
        <f>IF(PoolMatches!L10=C12,1,IF(PoolMatches!L12=C12,1,0))</f>
        <v>1</v>
      </c>
      <c r="F12" s="36"/>
      <c r="G12" s="36"/>
      <c r="H12" s="36">
        <f>SUMIFS(PoolMatches!$D$2:$D$41,PoolMatches!$C$2:$C$41,PoolStandings!C12)</f>
        <v>0</v>
      </c>
      <c r="I12" s="36">
        <f>IF(PoolMatches!C10=PoolStandings!C12,PoolMatches!D11,IF(PoolMatches!C11=PoolStandings!C12,PoolMatches!D10,0))+IF(PoolMatches!C12=PoolStandings!C12,PoolMatches!D13,IF(PoolMatches!C13=PoolStandings!C12,PoolMatches!D12,0))+IF(PoolMatches!C34=PoolStandings!C12,PoolMatches!D35,IF(PoolMatches!C35=PoolStandings!C12,PoolMatches!D34,0))+IF(PoolMatches!C36=PoolStandings!C12,PoolMatches!D37,IF(PoolMatches!C37=PoolStandings!C12,PoolMatches!D36,0))</f>
        <v>0</v>
      </c>
      <c r="J12" s="41" t="str">
        <f t="shared" si="0"/>
        <v>MAX</v>
      </c>
      <c r="K12" s="36">
        <f>SUMIFS(PoolMatches!$E$2:$E$41,PoolMatches!$C$2:$C$41,PoolStandings!C12)+SUMIFS(PoolMatches!$F$2:$F$41,PoolMatches!$C$2:$C$41,PoolStandings!C12)+SUMIFS(PoolMatches!$G$2:$G$41,PoolMatches!$C$2:$C$41,PoolStandings!C12)</f>
        <v>0</v>
      </c>
      <c r="L12" s="36">
        <f>IF(PoolMatches!C10=PoolStandings!C12,SUM(PoolMatches!E11:G11),IF(PoolMatches!C11=PoolStandings!C12,SUM(PoolMatches!E10:G10),0))+IF(PoolMatches!C12=PoolStandings!C12,SUM(PoolMatches!E13:G13),IF(PoolMatches!C13=PoolStandings!C12,SUM(PoolMatches!E12:G12),0))+IF(PoolMatches!C34=PoolStandings!C12,SUM(PoolMatches!E35:G35),IF(PoolMatches!C35=PoolStandings!C12,SUM(PoolMatches!E34:G34),0))+IF(PoolMatches!C36=PoolStandings!C12,SUM(PoolMatches!E37:G37),IF(PoolMatches!C37=PoolStandings!C12,SUM(PoolMatches!E36:G36),0))</f>
        <v>0</v>
      </c>
      <c r="M12" s="41" t="str">
        <f t="shared" si="1"/>
        <v>MAX</v>
      </c>
    </row>
    <row r="13" spans="1:13" x14ac:dyDescent="0.25">
      <c r="A13" s="36" t="s">
        <v>31</v>
      </c>
      <c r="B13" s="36">
        <v>4</v>
      </c>
      <c r="C13" s="36" t="str">
        <f>IF(PoolMatches!L36="",PoolMatches!L12,PoolMatches!L36)</f>
        <v/>
      </c>
      <c r="D13" s="36">
        <v>0</v>
      </c>
      <c r="E13" s="36">
        <f>IF(PoolMatches!L36="",IF(PoolMatches!L10=C13,1,IF(PoolMatches!L12=C13,1,0)),2)</f>
        <v>1</v>
      </c>
      <c r="F13" s="36"/>
      <c r="G13" s="36"/>
      <c r="H13" s="36">
        <f>SUMIFS(PoolMatches!$D$2:$D$41,PoolMatches!$C$2:$C$41,PoolStandings!C13)</f>
        <v>0</v>
      </c>
      <c r="I13" s="36">
        <f>IF(PoolMatches!C10=PoolStandings!C13,PoolMatches!D11,IF(PoolMatches!C11=PoolStandings!C13,PoolMatches!D10,0))+IF(PoolMatches!C12=PoolStandings!C13,PoolMatches!D13,IF(PoolMatches!C13=PoolStandings!C13,PoolMatches!D12,0))+IF(PoolMatches!C34=PoolStandings!C13,PoolMatches!D35,IF(PoolMatches!C35=PoolStandings!C13,PoolMatches!D34,0))+IF(PoolMatches!C36=PoolStandings!C13,PoolMatches!D37,IF(PoolMatches!C37=PoolStandings!C13,PoolMatches!D36,0))</f>
        <v>0</v>
      </c>
      <c r="J13" s="41" t="str">
        <f t="shared" si="0"/>
        <v>MAX</v>
      </c>
      <c r="K13" s="36">
        <f>SUMIFS(PoolMatches!$E$2:$E$41,PoolMatches!$C$2:$C$41,PoolStandings!C13)+SUMIFS(PoolMatches!$F$2:$F$41,PoolMatches!$C$2:$C$41,PoolStandings!C13)+SUMIFS(PoolMatches!$G$2:$G$41,PoolMatches!$C$2:$C$41,PoolStandings!C13)</f>
        <v>0</v>
      </c>
      <c r="L13" s="36">
        <f>IF(PoolMatches!C10=PoolStandings!C13,SUM(PoolMatches!E11:G11),IF(PoolMatches!C11=PoolStandings!C13,SUM(PoolMatches!E10:G10),0))+IF(PoolMatches!C12=PoolStandings!C13,SUM(PoolMatches!E13:G13),IF(PoolMatches!C13=PoolStandings!C13,SUM(PoolMatches!E12:G12),0))+IF(PoolMatches!C34=PoolStandings!C13,SUM(PoolMatches!E35:G35),IF(PoolMatches!C35=PoolStandings!C13,SUM(PoolMatches!E34:G34),0))+IF(PoolMatches!C36=PoolStandings!C13,SUM(PoolMatches!E37:G37),IF(PoolMatches!C37=PoolStandings!C13,SUM(PoolMatches!E36:G36),0))</f>
        <v>0</v>
      </c>
      <c r="M13" s="41" t="str">
        <f t="shared" si="1"/>
        <v>MAX</v>
      </c>
    </row>
    <row r="14" spans="1:13" x14ac:dyDescent="0.25">
      <c r="A14" s="37" t="s">
        <v>32</v>
      </c>
      <c r="B14" s="37">
        <v>1</v>
      </c>
      <c r="C14" s="37" t="str">
        <f>IF(PoolMatches!K38="",PoolMatches!K14,PoolMatches!K38)</f>
        <v/>
      </c>
      <c r="D14" s="37">
        <f>IF(PoolMatches!K38="",IF(PoolMatches!K14=C14,1,IF(PoolMatches!K16=PoolStandings!C14,1,0)),2)</f>
        <v>1</v>
      </c>
      <c r="E14" s="37">
        <v>0</v>
      </c>
      <c r="F14" s="37"/>
      <c r="G14" s="37"/>
      <c r="H14" s="37">
        <f>SUMIFS(PoolMatches!$D$2:$D$41,PoolMatches!$C$2:$C$41,PoolStandings!C14)</f>
        <v>0</v>
      </c>
      <c r="I14" s="37">
        <f>IF(PoolMatches!C14=PoolStandings!C14,PoolMatches!D15,IF(PoolMatches!C15=PoolStandings!C14,PoolMatches!D14,0))+IF(PoolMatches!C16=PoolStandings!C14,PoolMatches!D17,IF(PoolMatches!C17=PoolStandings!C14,PoolMatches!D16,0))+IF(PoolMatches!C38=PoolStandings!C14,PoolMatches!D39,IF(PoolMatches!C39=PoolStandings!C14,PoolMatches!D38,0))+IF(PoolMatches!C40=PoolStandings!C14,PoolMatches!D41,IF(PoolMatches!C41=PoolStandings!C14,PoolMatches!D40,0))</f>
        <v>0</v>
      </c>
      <c r="J14" s="40" t="str">
        <f t="shared" si="0"/>
        <v>MAX</v>
      </c>
      <c r="K14" s="37">
        <f>SUMIFS(PoolMatches!$E$2:$E$41,PoolMatches!$C$2:$C$41,PoolStandings!C14)+SUMIFS(PoolMatches!$F$2:$F$41,PoolMatches!$C$2:$C$41,PoolStandings!C14)+SUMIFS(PoolMatches!$G$2:$G$41,PoolMatches!$C$2:$C$41,PoolStandings!C14)</f>
        <v>0</v>
      </c>
      <c r="L14" s="37">
        <f>IF(PoolMatches!C14=PoolStandings!C14,SUM(PoolMatches!E15:G15),IF(PoolMatches!C15=PoolStandings!C14,SUM(PoolMatches!E14:G14),0))+IF(PoolMatches!C16=PoolStandings!C14,SUM(PoolMatches!E17:G17),IF(PoolMatches!C17=PoolStandings!C14,SUM(PoolMatches!E16:G16),0))+IF(PoolMatches!C38=PoolStandings!C14,SUM(PoolMatches!E39:G39),IF(PoolMatches!C39=PoolStandings!C14,SUM(PoolMatches!E38:G38),0))+IF(PoolMatches!C40=PoolStandings!C14,SUM(PoolMatches!E41:G41),IF(PoolMatches!C41=PoolStandings!C14,SUM(PoolMatches!E40:G40),0))</f>
        <v>0</v>
      </c>
      <c r="M14" s="40" t="str">
        <f t="shared" si="1"/>
        <v>MAX</v>
      </c>
    </row>
    <row r="15" spans="1:13" x14ac:dyDescent="0.25">
      <c r="A15" s="37" t="s">
        <v>32</v>
      </c>
      <c r="B15" s="37">
        <v>2</v>
      </c>
      <c r="C15" s="37" t="str">
        <f>IF(PoolMatches!L38="",PoolMatches!L14,PoolMatches!L38)</f>
        <v/>
      </c>
      <c r="D15" s="37">
        <f>IF(PoolMatches!K14=PoolStandings!C15,1,IF(PoolMatches!K16=PoolStandings!C15,1,0))</f>
        <v>1</v>
      </c>
      <c r="E15" s="37">
        <f>IF(PoolMatches!L38="",0,1)</f>
        <v>0</v>
      </c>
      <c r="F15" s="37"/>
      <c r="G15" s="37"/>
      <c r="H15" s="37">
        <f>SUMIFS(PoolMatches!$D$2:$D$41,PoolMatches!$C$2:$C$41,PoolStandings!C15)</f>
        <v>0</v>
      </c>
      <c r="I15" s="37">
        <f>IF(PoolMatches!C14=PoolStandings!C15,PoolMatches!D15,IF(PoolMatches!C15=PoolStandings!C15,PoolMatches!D14,0))+IF(PoolMatches!C16=PoolStandings!C15,PoolMatches!D17,IF(PoolMatches!C17=PoolStandings!C15,PoolMatches!D16,0))+IF(PoolMatches!C38=PoolStandings!C15,PoolMatches!D39,IF(PoolMatches!C39=PoolStandings!C15,PoolMatches!D38,0))+IF(PoolMatches!C40=PoolStandings!C15,PoolMatches!D41,IF(PoolMatches!C41=PoolStandings!C15,PoolMatches!D40,0))</f>
        <v>0</v>
      </c>
      <c r="J15" s="40" t="str">
        <f t="shared" si="0"/>
        <v>MAX</v>
      </c>
      <c r="K15" s="37">
        <f>SUMIFS(PoolMatches!$E$2:$E$41,PoolMatches!$C$2:$C$41,PoolStandings!C15)+SUMIFS(PoolMatches!$F$2:$F$41,PoolMatches!$C$2:$C$41,PoolStandings!C15)+SUMIFS(PoolMatches!$G$2:$G$41,PoolMatches!$C$2:$C$41,PoolStandings!C15)</f>
        <v>0</v>
      </c>
      <c r="L15" s="37">
        <f>IF(PoolMatches!C14=PoolStandings!C15,SUM(PoolMatches!E15:G15),IF(PoolMatches!C15=PoolStandings!C15,SUM(PoolMatches!E14:G14),0))+IF(PoolMatches!C16=PoolStandings!C15,SUM(PoolMatches!E17:G17),IF(PoolMatches!C17=PoolStandings!C15,SUM(PoolMatches!E16:G16),0))+IF(PoolMatches!C38=PoolStandings!C15,SUM(PoolMatches!E39:G39),IF(PoolMatches!C39=PoolStandings!C15,SUM(PoolMatches!E38:G38),0))+IF(PoolMatches!C40=PoolStandings!C15,SUM(PoolMatches!E41:G41),IF(PoolMatches!C41=PoolStandings!C15,SUM(PoolMatches!E40:G40),0))</f>
        <v>0</v>
      </c>
      <c r="M15" s="40" t="str">
        <f t="shared" si="1"/>
        <v>MAX</v>
      </c>
    </row>
    <row r="16" spans="1:13" x14ac:dyDescent="0.25">
      <c r="A16" s="37" t="s">
        <v>32</v>
      </c>
      <c r="B16" s="37">
        <v>3</v>
      </c>
      <c r="C16" s="37" t="str">
        <f>IF(PoolMatches!K40="",PoolMatches!K16,PoolMatches!K40)</f>
        <v/>
      </c>
      <c r="D16" s="37">
        <f>IF(PoolMatches!K40="",0,1)</f>
        <v>0</v>
      </c>
      <c r="E16" s="37">
        <f>IF(PoolMatches!L14=C16,1,IF(PoolMatches!L16=C16,1,0))</f>
        <v>1</v>
      </c>
      <c r="F16" s="37"/>
      <c r="G16" s="37"/>
      <c r="H16" s="37">
        <f>SUMIFS(PoolMatches!$D$2:$D$41,PoolMatches!$C$2:$C$41,PoolStandings!C16)</f>
        <v>0</v>
      </c>
      <c r="I16" s="37">
        <f>IF(PoolMatches!C14=PoolStandings!C16,PoolMatches!D15,IF(PoolMatches!C15=PoolStandings!C16,PoolMatches!D14,0))+IF(PoolMatches!C16=PoolStandings!C16,PoolMatches!D17,IF(PoolMatches!C17=PoolStandings!C16,PoolMatches!D16,0))+IF(PoolMatches!C38=PoolStandings!C16,PoolMatches!D39,IF(PoolMatches!C39=PoolStandings!C16,PoolMatches!D38,0))+IF(PoolMatches!C40=PoolStandings!C16,PoolMatches!D41,IF(PoolMatches!C41=PoolStandings!C16,PoolMatches!D40,0))</f>
        <v>0</v>
      </c>
      <c r="J16" s="40" t="str">
        <f t="shared" si="0"/>
        <v>MAX</v>
      </c>
      <c r="K16" s="37">
        <f>SUMIFS(PoolMatches!$E$2:$E$41,PoolMatches!$C$2:$C$41,PoolStandings!C16)+SUMIFS(PoolMatches!$F$2:$F$41,PoolMatches!$C$2:$C$41,PoolStandings!C16)+SUMIFS(PoolMatches!$G$2:$G$41,PoolMatches!$C$2:$C$41,PoolStandings!C16)</f>
        <v>0</v>
      </c>
      <c r="L16" s="37">
        <f>IF(PoolMatches!C14=PoolStandings!C16,SUM(PoolMatches!E15:G15),IF(PoolMatches!C15=PoolStandings!C16,SUM(PoolMatches!E14:G14),0))+IF(PoolMatches!C16=PoolStandings!C16,SUM(PoolMatches!E17:G17),IF(PoolMatches!C17=PoolStandings!C16,SUM(PoolMatches!E16:G16),0))+IF(PoolMatches!C38=PoolStandings!C16,SUM(PoolMatches!E39:G39),IF(PoolMatches!C39=PoolStandings!C16,SUM(PoolMatches!E38:G38),0))+IF(PoolMatches!C40=PoolStandings!C16,SUM(PoolMatches!E41:G41),IF(PoolMatches!C41=PoolStandings!C16,SUM(PoolMatches!E40:G40),0))</f>
        <v>0</v>
      </c>
      <c r="M16" s="40" t="str">
        <f t="shared" si="1"/>
        <v>MAX</v>
      </c>
    </row>
    <row r="17" spans="1:13" x14ac:dyDescent="0.25">
      <c r="A17" s="37" t="s">
        <v>32</v>
      </c>
      <c r="B17" s="37">
        <v>4</v>
      </c>
      <c r="C17" s="37" t="str">
        <f>IF(PoolMatches!L40="",PoolMatches!L16,PoolMatches!L40)</f>
        <v/>
      </c>
      <c r="D17" s="37">
        <v>0</v>
      </c>
      <c r="E17" s="37">
        <f>IF(PoolMatches!L40="",IF(PoolMatches!L14=C17,1,IF(PoolMatches!L16=C17,1,0)),2)</f>
        <v>1</v>
      </c>
      <c r="F17" s="37"/>
      <c r="G17" s="37"/>
      <c r="H17" s="37">
        <f>SUMIFS(PoolMatches!$D$2:$D$41,PoolMatches!$C$2:$C$41,PoolStandings!C17)</f>
        <v>0</v>
      </c>
      <c r="I17" s="37">
        <f>IF(PoolMatches!C14=PoolStandings!C17,PoolMatches!D15,IF(PoolMatches!C15=PoolStandings!C17,PoolMatches!D14,0))+IF(PoolMatches!C16=PoolStandings!C17,PoolMatches!D17,IF(PoolMatches!C17=PoolStandings!C17,PoolMatches!D16,0))+IF(PoolMatches!C38=PoolStandings!C17,PoolMatches!D39,IF(PoolMatches!C39=PoolStandings!C17,PoolMatches!D38,0))+IF(PoolMatches!C40=PoolStandings!C17,PoolMatches!D41,IF(PoolMatches!C41=PoolStandings!C17,PoolMatches!D40,0))</f>
        <v>0</v>
      </c>
      <c r="J17" s="40" t="str">
        <f t="shared" si="0"/>
        <v>MAX</v>
      </c>
      <c r="K17" s="37">
        <f>SUMIFS(PoolMatches!$E$2:$E$41,PoolMatches!$C$2:$C$41,PoolStandings!C17)+SUMIFS(PoolMatches!$F$2:$F$41,PoolMatches!$C$2:$C$41,PoolStandings!C17)+SUMIFS(PoolMatches!$G$2:$G$41,PoolMatches!$C$2:$C$41,PoolStandings!C17)</f>
        <v>0</v>
      </c>
      <c r="L17" s="37">
        <f>IF(PoolMatches!C14=PoolStandings!C17,SUM(PoolMatches!E15:G15),IF(PoolMatches!C15=PoolStandings!C17,SUM(PoolMatches!E14:G14),0))+IF(PoolMatches!C16=PoolStandings!C17,SUM(PoolMatches!E17:G17),IF(PoolMatches!C17=PoolStandings!C17,SUM(PoolMatches!E16:G16),0))+IF(PoolMatches!C38=PoolStandings!C17,SUM(PoolMatches!E39:G39),IF(PoolMatches!C39=PoolStandings!C17,SUM(PoolMatches!E38:G38),0))+IF(PoolMatches!C40=PoolStandings!C17,SUM(PoolMatches!E41:G41),IF(PoolMatches!C41=PoolStandings!C17,SUM(PoolMatches!E40:G40),0))</f>
        <v>0</v>
      </c>
      <c r="M17" s="40" t="str">
        <f t="shared" si="1"/>
        <v>MAX</v>
      </c>
    </row>
    <row r="18" spans="1:13" x14ac:dyDescent="0.25">
      <c r="A18" s="53" t="s">
        <v>67</v>
      </c>
      <c r="B18" s="53">
        <v>1</v>
      </c>
      <c r="C18" s="53" t="str">
        <f>IF(PoolMatches!K42="",PoolMatches!K18,PoolMatches!K42)</f>
        <v/>
      </c>
      <c r="D18" s="53">
        <f>IF(PoolMatches!K42="",IF(PoolMatches!K18=C18,1,IF(PoolMatches!K20=PoolStandings!C18,1,0)),2)</f>
        <v>1</v>
      </c>
      <c r="E18" s="53">
        <v>0</v>
      </c>
      <c r="F18" s="53"/>
      <c r="G18" s="53"/>
      <c r="H18" s="53">
        <f>SUMIFS(PoolMatches!$D$2:$D$41,PoolMatches!$C$2:$C$41,PoolStandings!C18)</f>
        <v>0</v>
      </c>
      <c r="I18" s="53">
        <f>IF(PoolMatches!C18=PoolStandings!C18,PoolMatches!D19,IF(PoolMatches!C19=PoolStandings!C18,PoolMatches!D18,0))+IF(PoolMatches!C20=PoolStandings!C18,PoolMatches!D21,IF(PoolMatches!C21=PoolStandings!C18,PoolMatches!D20,0))+IF(PoolMatches!C42=PoolStandings!C18,PoolMatches!D43,IF(PoolMatches!C43=PoolStandings!C18,PoolMatches!D42,0))+IF(PoolMatches!C44=PoolStandings!C18,PoolMatches!D45,IF(PoolMatches!C45=PoolStandings!C18,PoolMatches!D44,0))</f>
        <v>0</v>
      </c>
      <c r="J18" s="56" t="str">
        <f t="shared" ref="J18:J21" si="2">IF(I18=0,"MAX",(H18/I18))</f>
        <v>MAX</v>
      </c>
      <c r="K18" s="53">
        <f>SUMIFS(PoolMatches!$E$2:$E$41,PoolMatches!$C$2:$C$41,PoolStandings!C18)+SUMIFS(PoolMatches!$F$2:$F$41,PoolMatches!$C$2:$C$41,PoolStandings!C18)+SUMIFS(PoolMatches!$G$2:$G$41,PoolMatches!$C$2:$C$41,PoolStandings!C18)</f>
        <v>0</v>
      </c>
      <c r="L18" s="53">
        <f>IF(PoolMatches!C18=PoolStandings!C18,SUM(PoolMatches!E19:G19),IF(PoolMatches!C19=PoolStandings!C18,SUM(PoolMatches!E18:G18),0))+IF(PoolMatches!C20=PoolStandings!C18,SUM(PoolMatches!E21:G21),IF(PoolMatches!C21=PoolStandings!C18,SUM(PoolMatches!E20:G20),0))+IF(PoolMatches!C42=PoolStandings!C18,SUM(PoolMatches!E43:G43),IF(PoolMatches!C43=PoolStandings!C18,SUM(PoolMatches!E42:G42),0))+IF(PoolMatches!C44=PoolStandings!C18,SUM(PoolMatches!E45:G45),IF(PoolMatches!C45=PoolStandings!C18,SUM(PoolMatches!E44:G44),0))</f>
        <v>0</v>
      </c>
      <c r="M18" s="56" t="str">
        <f t="shared" ref="M18:M21" si="3">IF(L18=0,"MAX",(K18/L18))</f>
        <v>MAX</v>
      </c>
    </row>
    <row r="19" spans="1:13" x14ac:dyDescent="0.25">
      <c r="A19" s="53" t="s">
        <v>67</v>
      </c>
      <c r="B19" s="53">
        <v>2</v>
      </c>
      <c r="C19" s="53" t="str">
        <f>IF(PoolMatches!L42="",PoolMatches!L18,PoolMatches!L42)</f>
        <v/>
      </c>
      <c r="D19" s="53">
        <f>IF(PoolMatches!K18=PoolStandings!C19,1,IF(PoolMatches!K20=PoolStandings!C19,1,0))</f>
        <v>1</v>
      </c>
      <c r="E19" s="53">
        <f>IF(PoolMatches!L42="",0,1)</f>
        <v>0</v>
      </c>
      <c r="F19" s="53"/>
      <c r="G19" s="53"/>
      <c r="H19" s="53">
        <f>SUMIFS(PoolMatches!$D$2:$D$41,PoolMatches!$C$2:$C$41,PoolStandings!C19)</f>
        <v>0</v>
      </c>
      <c r="I19" s="53">
        <f>IF(PoolMatches!C18=PoolStandings!C19,PoolMatches!D19,IF(PoolMatches!C19=PoolStandings!C19,PoolMatches!D18,0))+IF(PoolMatches!C20=PoolStandings!C19,PoolMatches!D21,IF(PoolMatches!C21=PoolStandings!C19,PoolMatches!D20,0))+IF(PoolMatches!C42=PoolStandings!C19,PoolMatches!D43,IF(PoolMatches!C43=PoolStandings!C19,PoolMatches!D42,0))+IF(PoolMatches!C44=PoolStandings!C19,PoolMatches!D45,IF(PoolMatches!C45=PoolStandings!C19,PoolMatches!D44,0))</f>
        <v>0</v>
      </c>
      <c r="J19" s="56" t="str">
        <f t="shared" si="2"/>
        <v>MAX</v>
      </c>
      <c r="K19" s="53">
        <f>SUMIFS(PoolMatches!$E$2:$E$41,PoolMatches!$C$2:$C$41,PoolStandings!C19)+SUMIFS(PoolMatches!$F$2:$F$41,PoolMatches!$C$2:$C$41,PoolStandings!C19)+SUMIFS(PoolMatches!$G$2:$G$41,PoolMatches!$C$2:$C$41,PoolStandings!C19)</f>
        <v>0</v>
      </c>
      <c r="L19" s="53">
        <f>IF(PoolMatches!C18=PoolStandings!C19,SUM(PoolMatches!E19:G19),IF(PoolMatches!C19=PoolStandings!C19,SUM(PoolMatches!E18:G18),0))+IF(PoolMatches!C20=PoolStandings!C19,SUM(PoolMatches!E21:G21),IF(PoolMatches!C21=PoolStandings!C19,SUM(PoolMatches!E20:G20),0))+IF(PoolMatches!C42=PoolStandings!C19,SUM(PoolMatches!E43:G43),IF(PoolMatches!C43=PoolStandings!C19,SUM(PoolMatches!E42:G42),0))+IF(PoolMatches!C44=PoolStandings!C19,SUM(PoolMatches!E45:G45),IF(PoolMatches!C45=PoolStandings!C19,SUM(PoolMatches!E44:G44),0))</f>
        <v>0</v>
      </c>
      <c r="M19" s="56" t="str">
        <f t="shared" si="3"/>
        <v>MAX</v>
      </c>
    </row>
    <row r="20" spans="1:13" x14ac:dyDescent="0.25">
      <c r="A20" s="53" t="s">
        <v>67</v>
      </c>
      <c r="B20" s="53">
        <v>3</v>
      </c>
      <c r="C20" s="53" t="str">
        <f>IF(PoolMatches!K44="",PoolMatches!K20,PoolMatches!K44)</f>
        <v/>
      </c>
      <c r="D20" s="53">
        <f>IF(PoolMatches!K44="",0,1)</f>
        <v>0</v>
      </c>
      <c r="E20" s="53">
        <f>IF(PoolMatches!L18=C20,1,IF(PoolMatches!L20=C20,1,0))</f>
        <v>1</v>
      </c>
      <c r="F20" s="53"/>
      <c r="G20" s="53"/>
      <c r="H20" s="53">
        <f>SUMIFS(PoolMatches!$D$2:$D$41,PoolMatches!$C$2:$C$41,PoolStandings!C20)</f>
        <v>0</v>
      </c>
      <c r="I20" s="53">
        <f>IF(PoolMatches!C18=PoolStandings!C20,PoolMatches!D19,IF(PoolMatches!C19=PoolStandings!C20,PoolMatches!D18,0))+IF(PoolMatches!C20=PoolStandings!C20,PoolMatches!D21,IF(PoolMatches!C21=PoolStandings!C20,PoolMatches!D20,0))+IF(PoolMatches!C42=PoolStandings!C20,PoolMatches!D43,IF(PoolMatches!C43=PoolStandings!C20,PoolMatches!D42,0))+IF(PoolMatches!C44=PoolStandings!C20,PoolMatches!D45,IF(PoolMatches!C45=PoolStandings!C20,PoolMatches!D44,0))</f>
        <v>0</v>
      </c>
      <c r="J20" s="56" t="str">
        <f t="shared" si="2"/>
        <v>MAX</v>
      </c>
      <c r="K20" s="53">
        <f>SUMIFS(PoolMatches!$E$2:$E$41,PoolMatches!$C$2:$C$41,PoolStandings!C20)+SUMIFS(PoolMatches!$F$2:$F$41,PoolMatches!$C$2:$C$41,PoolStandings!C20)+SUMIFS(PoolMatches!$G$2:$G$41,PoolMatches!$C$2:$C$41,PoolStandings!C20)</f>
        <v>0</v>
      </c>
      <c r="L20" s="53">
        <f>IF(PoolMatches!C18=PoolStandings!C20,SUM(PoolMatches!E19:G19),IF(PoolMatches!C19=PoolStandings!C20,SUM(PoolMatches!E18:G18),0))+IF(PoolMatches!C20=PoolStandings!C20,SUM(PoolMatches!E21:G21),IF(PoolMatches!C21=PoolStandings!C20,SUM(PoolMatches!E20:G20),0))+IF(PoolMatches!C42=PoolStandings!C20,SUM(PoolMatches!E43:G43),IF(PoolMatches!C43=PoolStandings!C20,SUM(PoolMatches!E42:G42),0))+IF(PoolMatches!C44=PoolStandings!C20,SUM(PoolMatches!E45:G45),IF(PoolMatches!C45=PoolStandings!C20,SUM(PoolMatches!E44:G44),0))</f>
        <v>0</v>
      </c>
      <c r="M20" s="56" t="str">
        <f t="shared" si="3"/>
        <v>MAX</v>
      </c>
    </row>
    <row r="21" spans="1:13" x14ac:dyDescent="0.25">
      <c r="A21" s="53" t="s">
        <v>67</v>
      </c>
      <c r="B21" s="53">
        <v>4</v>
      </c>
      <c r="C21" s="53" t="str">
        <f>IF(PoolMatches!L44="",PoolMatches!L20,PoolMatches!L44)</f>
        <v/>
      </c>
      <c r="D21" s="53">
        <v>0</v>
      </c>
      <c r="E21" s="53">
        <f>IF(PoolMatches!L44="",IF(PoolMatches!L18=C21,1,IF(PoolMatches!L20=C21,1,0)),2)</f>
        <v>1</v>
      </c>
      <c r="F21" s="53"/>
      <c r="G21" s="53"/>
      <c r="H21" s="53">
        <f>SUMIFS(PoolMatches!$D$2:$D$41,PoolMatches!$C$2:$C$41,PoolStandings!C21)</f>
        <v>0</v>
      </c>
      <c r="I21" s="53">
        <f>IF(PoolMatches!C18=PoolStandings!C21,PoolMatches!D19,IF(PoolMatches!C19=PoolStandings!C21,PoolMatches!D18,0))+IF(PoolMatches!C20=PoolStandings!C21,PoolMatches!D21,IF(PoolMatches!C21=PoolStandings!C21,PoolMatches!D20,0))+IF(PoolMatches!C42=PoolStandings!C21,PoolMatches!D43,IF(PoolMatches!C43=PoolStandings!C21,PoolMatches!D42,0))+IF(PoolMatches!C44=PoolStandings!C21,PoolMatches!D45,IF(PoolMatches!C45=PoolStandings!C21,PoolMatches!D44,0))</f>
        <v>0</v>
      </c>
      <c r="J21" s="56" t="str">
        <f t="shared" si="2"/>
        <v>MAX</v>
      </c>
      <c r="K21" s="53">
        <f>SUMIFS(PoolMatches!$E$2:$E$41,PoolMatches!$C$2:$C$41,PoolStandings!C21)+SUMIFS(PoolMatches!$F$2:$F$41,PoolMatches!$C$2:$C$41,PoolStandings!C21)+SUMIFS(PoolMatches!$G$2:$G$41,PoolMatches!$C$2:$C$41,PoolStandings!C21)</f>
        <v>0</v>
      </c>
      <c r="L21" s="53">
        <f>IF(PoolMatches!C18=PoolStandings!C21,SUM(PoolMatches!E19:G19),IF(PoolMatches!C19=PoolStandings!C21,SUM(PoolMatches!E18:G18),0))+IF(PoolMatches!C20=PoolStandings!C21,SUM(PoolMatches!E21:G21),IF(PoolMatches!C21=PoolStandings!C21,SUM(PoolMatches!E20:G20),0))+IF(PoolMatches!C42=PoolStandings!C21,SUM(PoolMatches!E43:G43),IF(PoolMatches!C43=PoolStandings!C21,SUM(PoolMatches!E42:G42),0))+IF(PoolMatches!C44=PoolStandings!C21,SUM(PoolMatches!E45:G45),IF(PoolMatches!C45=PoolStandings!C21,SUM(PoolMatches!E44:G44),0))</f>
        <v>0</v>
      </c>
      <c r="M21" s="56" t="str">
        <f t="shared" si="3"/>
        <v>MAX</v>
      </c>
    </row>
    <row r="22" spans="1:13" x14ac:dyDescent="0.25">
      <c r="A22" s="54" t="s">
        <v>68</v>
      </c>
      <c r="B22" s="54">
        <v>1</v>
      </c>
      <c r="C22" s="54" t="str">
        <f>IF(PoolMatches!K46="",PoolMatches!K22,PoolMatches!K46)</f>
        <v/>
      </c>
      <c r="D22" s="54">
        <f>IF(PoolMatches!K46="",IF(PoolMatches!K22=C22,1,IF(PoolMatches!K24=PoolStandings!C22,1,0)),2)</f>
        <v>1</v>
      </c>
      <c r="E22" s="54">
        <v>0</v>
      </c>
      <c r="F22" s="54"/>
      <c r="G22" s="54"/>
      <c r="H22" s="54">
        <f>SUMIFS(PoolMatches!$D$2:$D$41,PoolMatches!$C$2:$C$41,PoolStandings!C22)</f>
        <v>0</v>
      </c>
      <c r="I22" s="54">
        <f>IF(PoolMatches!C22=PoolStandings!C22,PoolMatches!D23,IF(PoolMatches!C23=PoolStandings!C22,PoolMatches!D22,0))+IF(PoolMatches!C24=PoolStandings!C22,PoolMatches!D25,IF(PoolMatches!C25=PoolStandings!C22,PoolMatches!D24,0))+IF(PoolMatches!C46=PoolStandings!C22,PoolMatches!D47,IF(PoolMatches!C47=PoolStandings!C22,PoolMatches!D46,0))+IF(PoolMatches!C48=PoolStandings!C22,PoolMatches!D49,IF(PoolMatches!C49=PoolStandings!C22,PoolMatches!D48,0))</f>
        <v>0</v>
      </c>
      <c r="J22" s="57" t="str">
        <f t="shared" ref="J22:J25" si="4">IF(I22=0,"MAX",(H22/I22))</f>
        <v>MAX</v>
      </c>
      <c r="K22" s="54">
        <f>SUMIFS(PoolMatches!$E$2:$E$41,PoolMatches!$C$2:$C$41,PoolStandings!C22)+SUMIFS(PoolMatches!$F$2:$F$41,PoolMatches!$C$2:$C$41,PoolStandings!C22)+SUMIFS(PoolMatches!$G$2:$G$41,PoolMatches!$C$2:$C$41,PoolStandings!C22)</f>
        <v>0</v>
      </c>
      <c r="L22" s="54">
        <f>IF(PoolMatches!C22=PoolStandings!C22,SUM(PoolMatches!E23:G23),IF(PoolMatches!C23=PoolStandings!C22,SUM(PoolMatches!E22:G22),0))+IF(PoolMatches!C24=PoolStandings!C22,SUM(PoolMatches!E25:G25),IF(PoolMatches!C25=PoolStandings!C22,SUM(PoolMatches!E24:G24),0))+IF(PoolMatches!C46=PoolStandings!C22,SUM(PoolMatches!E47:G47),IF(PoolMatches!C47=PoolStandings!C22,SUM(PoolMatches!E46:G46),0))+IF(PoolMatches!C48=PoolStandings!C22,SUM(PoolMatches!E49:G49),IF(PoolMatches!C49=PoolStandings!C22,SUM(PoolMatches!E48:G48),0))</f>
        <v>0</v>
      </c>
      <c r="M22" s="57" t="str">
        <f t="shared" ref="M22:M25" si="5">IF(L22=0,"MAX",(K22/L22))</f>
        <v>MAX</v>
      </c>
    </row>
    <row r="23" spans="1:13" x14ac:dyDescent="0.25">
      <c r="A23" s="54" t="s">
        <v>68</v>
      </c>
      <c r="B23" s="54">
        <v>2</v>
      </c>
      <c r="C23" s="54" t="str">
        <f>IF(PoolMatches!L46="",PoolMatches!L22,PoolMatches!L46)</f>
        <v/>
      </c>
      <c r="D23" s="54">
        <f>IF(PoolMatches!K22=PoolStandings!C23,1,IF(PoolMatches!K24=PoolStandings!C23,1,0))</f>
        <v>1</v>
      </c>
      <c r="E23" s="54">
        <f>IF(PoolMatches!L46="",0,1)</f>
        <v>0</v>
      </c>
      <c r="F23" s="54"/>
      <c r="G23" s="54"/>
      <c r="H23" s="54">
        <f>SUMIFS(PoolMatches!$D$2:$D$41,PoolMatches!$C$2:$C$41,PoolStandings!C23)</f>
        <v>0</v>
      </c>
      <c r="I23" s="54">
        <f>IF(PoolMatches!C22=PoolStandings!C23,PoolMatches!D23,IF(PoolMatches!C23=PoolStandings!C23,PoolMatches!D22,0))+IF(PoolMatches!C24=PoolStandings!C23,PoolMatches!D25,IF(PoolMatches!C25=PoolStandings!C23,PoolMatches!D24,0))+IF(PoolMatches!C46=PoolStandings!C23,PoolMatches!D47,IF(PoolMatches!C47=PoolStandings!C23,PoolMatches!D46,0))+IF(PoolMatches!C48=PoolStandings!C23,PoolMatches!D49,IF(PoolMatches!C49=PoolStandings!C23,PoolMatches!D48,0))</f>
        <v>0</v>
      </c>
      <c r="J23" s="57" t="str">
        <f t="shared" si="4"/>
        <v>MAX</v>
      </c>
      <c r="K23" s="54">
        <f>SUMIFS(PoolMatches!$E$2:$E$41,PoolMatches!$C$2:$C$41,PoolStandings!C23)+SUMIFS(PoolMatches!$F$2:$F$41,PoolMatches!$C$2:$C$41,PoolStandings!C23)+SUMIFS(PoolMatches!$G$2:$G$41,PoolMatches!$C$2:$C$41,PoolStandings!C23)</f>
        <v>0</v>
      </c>
      <c r="L23" s="54">
        <f>IF(PoolMatches!C22=PoolStandings!C23,SUM(PoolMatches!E23:G23),IF(PoolMatches!C23=PoolStandings!C23,SUM(PoolMatches!E22:G22),0))+IF(PoolMatches!C24=PoolStandings!C23,SUM(PoolMatches!E25:G25),IF(PoolMatches!C25=PoolStandings!C23,SUM(PoolMatches!E24:G24),0))+IF(PoolMatches!C46=PoolStandings!C23,SUM(PoolMatches!E47:G47),IF(PoolMatches!C47=PoolStandings!C23,SUM(PoolMatches!E46:G46),0))+IF(PoolMatches!C48=PoolStandings!C23,SUM(PoolMatches!E49:G49),IF(PoolMatches!C49=PoolStandings!C23,SUM(PoolMatches!E48:G48),0))</f>
        <v>0</v>
      </c>
      <c r="M23" s="57" t="str">
        <f t="shared" si="5"/>
        <v>MAX</v>
      </c>
    </row>
    <row r="24" spans="1:13" x14ac:dyDescent="0.25">
      <c r="A24" s="54" t="s">
        <v>68</v>
      </c>
      <c r="B24" s="54">
        <v>3</v>
      </c>
      <c r="C24" s="54" t="str">
        <f>IF(PoolMatches!K48="",PoolMatches!K24,PoolMatches!K48)</f>
        <v/>
      </c>
      <c r="D24" s="54">
        <f>IF(PoolMatches!K48="",0,1)</f>
        <v>0</v>
      </c>
      <c r="E24" s="54">
        <f>IF(PoolMatches!L22=C24,1,IF(PoolMatches!L24=C24,1,0))</f>
        <v>1</v>
      </c>
      <c r="F24" s="54"/>
      <c r="G24" s="54"/>
      <c r="H24" s="54">
        <f>SUMIFS(PoolMatches!$D$2:$D$41,PoolMatches!$C$2:$C$41,PoolStandings!C24)</f>
        <v>0</v>
      </c>
      <c r="I24" s="54">
        <f>IF(PoolMatches!C22=PoolStandings!C24,PoolMatches!D23,IF(PoolMatches!C23=PoolStandings!C24,PoolMatches!D22,0))+IF(PoolMatches!C24=PoolStandings!C24,PoolMatches!D25,IF(PoolMatches!C25=PoolStandings!C24,PoolMatches!D24,0))+IF(PoolMatches!C46=PoolStandings!C24,PoolMatches!D47,IF(PoolMatches!C47=PoolStandings!C24,PoolMatches!D46,0))+IF(PoolMatches!C48=PoolStandings!C24,PoolMatches!D49,IF(PoolMatches!C49=PoolStandings!C24,PoolMatches!D48,0))</f>
        <v>0</v>
      </c>
      <c r="J24" s="57" t="str">
        <f t="shared" si="4"/>
        <v>MAX</v>
      </c>
      <c r="K24" s="54">
        <f>SUMIFS(PoolMatches!$E$2:$E$41,PoolMatches!$C$2:$C$41,PoolStandings!C24)+SUMIFS(PoolMatches!$F$2:$F$41,PoolMatches!$C$2:$C$41,PoolStandings!C24)+SUMIFS(PoolMatches!$G$2:$G$41,PoolMatches!$C$2:$C$41,PoolStandings!C24)</f>
        <v>0</v>
      </c>
      <c r="L24" s="54">
        <f>IF(PoolMatches!C22=PoolStandings!C24,SUM(PoolMatches!E23:G23),IF(PoolMatches!C23=PoolStandings!C24,SUM(PoolMatches!E22:G22),0))+IF(PoolMatches!C24=PoolStandings!C24,SUM(PoolMatches!E25:G25),IF(PoolMatches!C25=PoolStandings!C24,SUM(PoolMatches!E24:G24),0))+IF(PoolMatches!C46=PoolStandings!C24,SUM(PoolMatches!E47:G47),IF(PoolMatches!C47=PoolStandings!C24,SUM(PoolMatches!E46:G46),0))+IF(PoolMatches!C48=PoolStandings!C24,SUM(PoolMatches!E49:G49),IF(PoolMatches!C49=PoolStandings!C24,SUM(PoolMatches!E48:G48),0))</f>
        <v>0</v>
      </c>
      <c r="M24" s="57" t="str">
        <f t="shared" si="5"/>
        <v>MAX</v>
      </c>
    </row>
    <row r="25" spans="1:13" x14ac:dyDescent="0.25">
      <c r="A25" s="54" t="s">
        <v>68</v>
      </c>
      <c r="B25" s="54">
        <v>4</v>
      </c>
      <c r="C25" s="54" t="str">
        <f>IF(PoolMatches!L48="",PoolMatches!L24,PoolMatches!L48)</f>
        <v/>
      </c>
      <c r="D25" s="54">
        <v>0</v>
      </c>
      <c r="E25" s="54">
        <f>IF(PoolMatches!L48="",IF(PoolMatches!L22=C25,1,IF(PoolMatches!L24=C25,1,0)),2)</f>
        <v>1</v>
      </c>
      <c r="F25" s="54"/>
      <c r="G25" s="54"/>
      <c r="H25" s="54">
        <f>SUMIFS(PoolMatches!$D$2:$D$41,PoolMatches!$C$2:$C$41,PoolStandings!C25)</f>
        <v>0</v>
      </c>
      <c r="I25" s="54">
        <f>IF(PoolMatches!C22=PoolStandings!C25,PoolMatches!D23,IF(PoolMatches!C23=PoolStandings!C25,PoolMatches!D22,0))+IF(PoolMatches!C24=PoolStandings!C25,PoolMatches!D25,IF(PoolMatches!C25=PoolStandings!C25,PoolMatches!D24,0))+IF(PoolMatches!C46=PoolStandings!C25,PoolMatches!D47,IF(PoolMatches!C47=PoolStandings!C25,PoolMatches!D46,0))+IF(PoolMatches!C48=PoolStandings!C25,PoolMatches!D49,IF(PoolMatches!C49=PoolStandings!C25,PoolMatches!D48,0))</f>
        <v>0</v>
      </c>
      <c r="J25" s="57" t="str">
        <f t="shared" si="4"/>
        <v>MAX</v>
      </c>
      <c r="K25" s="54">
        <f>SUMIFS(PoolMatches!$E$2:$E$41,PoolMatches!$C$2:$C$41,PoolStandings!C25)+SUMIFS(PoolMatches!$F$2:$F$41,PoolMatches!$C$2:$C$41,PoolStandings!C25)+SUMIFS(PoolMatches!$G$2:$G$41,PoolMatches!$C$2:$C$41,PoolStandings!C25)</f>
        <v>0</v>
      </c>
      <c r="L25" s="54">
        <f>IF(PoolMatches!C22=PoolStandings!C25,SUM(PoolMatches!E23:G23),IF(PoolMatches!C23=PoolStandings!C25,SUM(PoolMatches!E22:G22),0))+IF(PoolMatches!C24=PoolStandings!C25,SUM(PoolMatches!E25:G25),IF(PoolMatches!C25=PoolStandings!C25,SUM(PoolMatches!E24:G24),0))+IF(PoolMatches!C46=PoolStandings!C25,SUM(PoolMatches!E47:G47),IF(PoolMatches!C47=PoolStandings!C25,SUM(PoolMatches!E46:G46),0))+IF(PoolMatches!C48=PoolStandings!C25,SUM(PoolMatches!E49:G49),IF(PoolMatches!C49=PoolStandings!C25,SUM(PoolMatches!E48:G48),0))</f>
        <v>0</v>
      </c>
      <c r="M25" s="57" t="str">
        <f t="shared" si="5"/>
        <v>MAX</v>
      </c>
    </row>
  </sheetData>
  <pageMargins left="0.7" right="0.7" top="0.78740157499999996" bottom="0.78740157499999996" header="0.3" footer="0.3"/>
  <ignoredErrors>
    <ignoredError sqref="L2:L17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I24" sqref="I24"/>
    </sheetView>
  </sheetViews>
  <sheetFormatPr baseColWidth="10" defaultColWidth="10.75" defaultRowHeight="14.3" x14ac:dyDescent="0.25"/>
  <cols>
    <col min="1" max="1" width="15.5" customWidth="1"/>
    <col min="2" max="2" width="38.75" bestFit="1" customWidth="1"/>
    <col min="3" max="3" width="10.75" style="2" bestFit="1" customWidth="1"/>
    <col min="4" max="4" width="7.375" bestFit="1" customWidth="1"/>
    <col min="5" max="5" width="13.375" bestFit="1" customWidth="1"/>
    <col min="7" max="7" width="7.875" customWidth="1"/>
    <col min="8" max="8" width="15.625" customWidth="1"/>
    <col min="9" max="9" width="16.25" customWidth="1"/>
    <col min="10" max="10" width="17.125" customWidth="1"/>
    <col min="11" max="11" width="33.625" bestFit="1" customWidth="1"/>
  </cols>
  <sheetData>
    <row r="1" spans="1:12" x14ac:dyDescent="0.25">
      <c r="B1" t="s">
        <v>34</v>
      </c>
      <c r="C1" s="2" t="s">
        <v>35</v>
      </c>
      <c r="D1" t="s">
        <v>0</v>
      </c>
      <c r="E1" t="s">
        <v>39</v>
      </c>
      <c r="I1" t="s">
        <v>82</v>
      </c>
      <c r="J1" t="s">
        <v>37</v>
      </c>
      <c r="K1" t="s">
        <v>4</v>
      </c>
      <c r="L1" t="s">
        <v>38</v>
      </c>
    </row>
    <row r="2" spans="1:12" x14ac:dyDescent="0.25">
      <c r="A2" s="65">
        <v>1</v>
      </c>
      <c r="B2" s="65" t="str">
        <f>PoolStandings!C2</f>
        <v/>
      </c>
      <c r="C2" s="66" t="str">
        <f>PoolStandings!M2</f>
        <v>MAX</v>
      </c>
      <c r="D2" s="65" t="e">
        <f>RANK(C2,C$2:C$3,0)</f>
        <v>#VALUE!</v>
      </c>
      <c r="E2" s="30" t="e">
        <f>D2</f>
        <v>#VALUE!</v>
      </c>
      <c r="H2" s="59" t="e">
        <f>IF(E2=1, "Best A1/B1", "Worst A1/B1")</f>
        <v>#VALUE!</v>
      </c>
      <c r="I2" s="59" t="s">
        <v>98</v>
      </c>
      <c r="J2" s="63" t="s">
        <v>96</v>
      </c>
      <c r="K2" s="84" t="str">
        <f>IF(B2="","Seed1",INDEX(B:B,MATCH("Best A1/B1",H:H,0)))</f>
        <v>Seed1</v>
      </c>
      <c r="L2" s="59" t="s">
        <v>70</v>
      </c>
    </row>
    <row r="3" spans="1:12" ht="14.95" thickBot="1" x14ac:dyDescent="0.3">
      <c r="A3" s="67">
        <v>1</v>
      </c>
      <c r="B3" s="67" t="str">
        <f>PoolStandings!C6</f>
        <v/>
      </c>
      <c r="C3" s="68" t="str">
        <f>PoolStandings!M6</f>
        <v>MAX</v>
      </c>
      <c r="D3" s="67" t="e">
        <f>RANK(C3,C$2:C$3,0)</f>
        <v>#VALUE!</v>
      </c>
      <c r="E3" s="69" t="e">
        <f t="shared" ref="E3:E19" si="0">D3</f>
        <v>#VALUE!</v>
      </c>
      <c r="F3" s="67"/>
      <c r="G3" s="67"/>
      <c r="H3" s="70" t="e">
        <f>IF(E3=1, "Best A1/B1", "Worst A1/B1")</f>
        <v>#VALUE!</v>
      </c>
      <c r="I3" s="70" t="s">
        <v>99</v>
      </c>
      <c r="J3" s="71" t="s">
        <v>97</v>
      </c>
      <c r="K3" s="85" t="str">
        <f>IF(B3="","Seed2",INDEX(B:B,MATCH("Worst A1/B1",H:H,0)))</f>
        <v>Seed2</v>
      </c>
      <c r="L3" s="70" t="s">
        <v>72</v>
      </c>
    </row>
    <row r="4" spans="1:12" ht="14.95" thickTop="1" x14ac:dyDescent="0.25">
      <c r="A4">
        <v>1</v>
      </c>
      <c r="B4" t="str">
        <f>PoolStandings!C10</f>
        <v/>
      </c>
      <c r="C4" s="2" t="str">
        <f>PoolStandings!M10</f>
        <v>MAX</v>
      </c>
      <c r="D4" t="e">
        <f>RANK(C4,C$4:C$7,0)</f>
        <v>#VALUE!</v>
      </c>
      <c r="E4" s="64" t="e">
        <f t="shared" si="0"/>
        <v>#VALUE!</v>
      </c>
      <c r="H4" s="96" t="s">
        <v>101</v>
      </c>
      <c r="I4" s="39" t="s">
        <v>33</v>
      </c>
      <c r="J4" s="77" t="s">
        <v>73</v>
      </c>
      <c r="K4" s="86"/>
      <c r="L4" s="39" t="s">
        <v>74</v>
      </c>
    </row>
    <row r="5" spans="1:12" x14ac:dyDescent="0.25">
      <c r="A5">
        <v>1</v>
      </c>
      <c r="B5" t="str">
        <f>PoolStandings!C14</f>
        <v/>
      </c>
      <c r="C5" s="2" t="str">
        <f>PoolStandings!M14</f>
        <v>MAX</v>
      </c>
      <c r="D5" t="e">
        <f>RANK(C5,C$4:C$5,0)</f>
        <v>#VALUE!</v>
      </c>
      <c r="E5" s="30" t="e">
        <f t="shared" si="0"/>
        <v>#VALUE!</v>
      </c>
      <c r="H5" s="97"/>
      <c r="I5" s="39" t="s">
        <v>33</v>
      </c>
      <c r="J5" s="78" t="s">
        <v>75</v>
      </c>
      <c r="K5" s="87"/>
      <c r="L5" s="39" t="s">
        <v>76</v>
      </c>
    </row>
    <row r="6" spans="1:12" x14ac:dyDescent="0.25">
      <c r="A6">
        <v>1</v>
      </c>
      <c r="B6" t="str">
        <f>PoolStandings!C18</f>
        <v/>
      </c>
      <c r="C6" s="2" t="str">
        <f>PoolStandings!M18</f>
        <v>MAX</v>
      </c>
      <c r="D6" t="e">
        <f>RANK(C6,C$4:C$7,0)</f>
        <v>#VALUE!</v>
      </c>
      <c r="E6" s="30" t="e">
        <f t="shared" ref="E6:E7" si="1">D6</f>
        <v>#VALUE!</v>
      </c>
      <c r="H6" s="97"/>
      <c r="I6" s="39" t="s">
        <v>33</v>
      </c>
      <c r="J6" s="78" t="s">
        <v>77</v>
      </c>
      <c r="K6" s="87"/>
      <c r="L6" s="39" t="s">
        <v>78</v>
      </c>
    </row>
    <row r="7" spans="1:12" x14ac:dyDescent="0.25">
      <c r="A7">
        <v>1</v>
      </c>
      <c r="B7" t="str">
        <f>PoolStandings!C22</f>
        <v/>
      </c>
      <c r="C7" s="2" t="str">
        <f>PoolStandings!M22</f>
        <v>MAX</v>
      </c>
      <c r="D7" t="e">
        <f>RANK(C7,C$4:C$7,0)</f>
        <v>#VALUE!</v>
      </c>
      <c r="E7" s="30" t="e">
        <f t="shared" si="1"/>
        <v>#VALUE!</v>
      </c>
      <c r="H7" s="97"/>
      <c r="I7" s="39" t="s">
        <v>33</v>
      </c>
      <c r="J7" s="78" t="s">
        <v>79</v>
      </c>
      <c r="K7" s="87"/>
      <c r="L7" s="39" t="s">
        <v>80</v>
      </c>
    </row>
    <row r="8" spans="1:12" x14ac:dyDescent="0.25">
      <c r="K8" s="88"/>
    </row>
    <row r="9" spans="1:12" x14ac:dyDescent="0.25">
      <c r="A9">
        <v>2</v>
      </c>
      <c r="B9" t="str">
        <f>PoolStandings!C3</f>
        <v/>
      </c>
      <c r="C9" s="2" t="str">
        <f>PoolStandings!M3</f>
        <v>MAX</v>
      </c>
      <c r="D9" t="e">
        <f t="shared" ref="D9:D14" si="2">_xlfn.RANK.AVG(C9,C$9:C$14,0)</f>
        <v>#VALUE!</v>
      </c>
      <c r="E9" s="30" t="e">
        <f t="shared" si="0"/>
        <v>#VALUE!</v>
      </c>
      <c r="H9" s="98" t="s">
        <v>100</v>
      </c>
      <c r="I9" s="60" t="s">
        <v>36</v>
      </c>
      <c r="J9" s="79" t="s">
        <v>81</v>
      </c>
      <c r="K9" s="89"/>
      <c r="L9" s="60" t="s">
        <v>69</v>
      </c>
    </row>
    <row r="10" spans="1:12" x14ac:dyDescent="0.25">
      <c r="A10">
        <v>2</v>
      </c>
      <c r="B10" t="str">
        <f>PoolStandings!C7</f>
        <v/>
      </c>
      <c r="C10" s="2" t="str">
        <f>PoolStandings!M7</f>
        <v>MAX</v>
      </c>
      <c r="D10" t="e">
        <f t="shared" si="2"/>
        <v>#VALUE!</v>
      </c>
      <c r="E10" s="30" t="e">
        <f t="shared" si="0"/>
        <v>#VALUE!</v>
      </c>
      <c r="H10" s="99"/>
      <c r="I10" s="60" t="s">
        <v>36</v>
      </c>
      <c r="J10" s="79" t="s">
        <v>83</v>
      </c>
      <c r="K10" s="89"/>
      <c r="L10" s="60" t="s">
        <v>84</v>
      </c>
    </row>
    <row r="11" spans="1:12" ht="14.3" customHeight="1" x14ac:dyDescent="0.25">
      <c r="A11">
        <v>2</v>
      </c>
      <c r="B11" t="str">
        <f>PoolStandings!C11</f>
        <v/>
      </c>
      <c r="C11" s="2" t="str">
        <f>PoolStandings!M11</f>
        <v>MAX</v>
      </c>
      <c r="D11" t="e">
        <f t="shared" si="2"/>
        <v>#VALUE!</v>
      </c>
      <c r="E11" s="30" t="e">
        <f t="shared" si="0"/>
        <v>#VALUE!</v>
      </c>
      <c r="H11" s="100" t="s">
        <v>102</v>
      </c>
      <c r="I11" s="31" t="s">
        <v>85</v>
      </c>
      <c r="J11" s="80" t="s">
        <v>86</v>
      </c>
      <c r="K11" s="90"/>
      <c r="L11" s="31" t="s">
        <v>69</v>
      </c>
    </row>
    <row r="12" spans="1:12" x14ac:dyDescent="0.25">
      <c r="A12">
        <v>2</v>
      </c>
      <c r="B12" t="str">
        <f>PoolStandings!C15</f>
        <v/>
      </c>
      <c r="C12" s="2" t="str">
        <f>PoolStandings!M15</f>
        <v>MAX</v>
      </c>
      <c r="D12" t="e">
        <f t="shared" si="2"/>
        <v>#VALUE!</v>
      </c>
      <c r="E12" s="30" t="e">
        <f>D12</f>
        <v>#VALUE!</v>
      </c>
      <c r="H12" s="100"/>
      <c r="I12" s="31" t="s">
        <v>85</v>
      </c>
      <c r="J12" s="80" t="s">
        <v>87</v>
      </c>
      <c r="K12" s="90"/>
      <c r="L12" s="31" t="s">
        <v>74</v>
      </c>
    </row>
    <row r="13" spans="1:12" x14ac:dyDescent="0.25">
      <c r="A13">
        <v>2</v>
      </c>
      <c r="B13" t="str">
        <f>PoolStandings!C19</f>
        <v/>
      </c>
      <c r="C13" s="2" t="str">
        <f>PoolStandings!M19</f>
        <v>MAX</v>
      </c>
      <c r="D13" t="e">
        <f t="shared" si="2"/>
        <v>#VALUE!</v>
      </c>
      <c r="E13" s="30" t="e">
        <f>D13</f>
        <v>#VALUE!</v>
      </c>
      <c r="H13" s="100"/>
      <c r="I13" s="31" t="s">
        <v>85</v>
      </c>
      <c r="J13" s="80" t="s">
        <v>88</v>
      </c>
      <c r="K13" s="90"/>
      <c r="L13" s="31" t="s">
        <v>80</v>
      </c>
    </row>
    <row r="14" spans="1:12" x14ac:dyDescent="0.25">
      <c r="A14">
        <v>2</v>
      </c>
      <c r="B14" t="str">
        <f>PoolStandings!C23</f>
        <v/>
      </c>
      <c r="C14" s="2" t="str">
        <f>PoolStandings!M23</f>
        <v>MAX</v>
      </c>
      <c r="D14" t="e">
        <f t="shared" si="2"/>
        <v>#VALUE!</v>
      </c>
      <c r="E14" s="30" t="e">
        <f>D14</f>
        <v>#VALUE!</v>
      </c>
      <c r="H14" s="100"/>
      <c r="I14" s="31" t="s">
        <v>85</v>
      </c>
      <c r="J14" s="80" t="s">
        <v>89</v>
      </c>
      <c r="K14" s="90"/>
      <c r="L14" s="31" t="s">
        <v>84</v>
      </c>
    </row>
    <row r="15" spans="1:12" x14ac:dyDescent="0.25">
      <c r="K15" s="88"/>
    </row>
    <row r="16" spans="1:12" x14ac:dyDescent="0.25">
      <c r="A16">
        <v>3</v>
      </c>
      <c r="B16" t="str">
        <f>PoolStandings!C4</f>
        <v/>
      </c>
      <c r="C16" s="2" t="str">
        <f>PoolStandings!M4</f>
        <v>MAX</v>
      </c>
      <c r="D16" t="e">
        <f t="shared" ref="D16:D21" si="3">RANK(C16,C$16:C$21,0)</f>
        <v>#VALUE!</v>
      </c>
      <c r="E16" s="30" t="e">
        <f t="shared" si="0"/>
        <v>#VALUE!</v>
      </c>
      <c r="H16" s="101" t="s">
        <v>103</v>
      </c>
      <c r="I16" s="62" t="s">
        <v>90</v>
      </c>
      <c r="J16" s="81" t="s">
        <v>91</v>
      </c>
      <c r="K16" s="91"/>
      <c r="L16" s="62" t="s">
        <v>76</v>
      </c>
    </row>
    <row r="17" spans="1:12" x14ac:dyDescent="0.25">
      <c r="A17">
        <v>3</v>
      </c>
      <c r="B17" t="str">
        <f>PoolStandings!C8</f>
        <v/>
      </c>
      <c r="C17" s="2" t="str">
        <f>PoolStandings!M8</f>
        <v>MAX</v>
      </c>
      <c r="D17" t="e">
        <f t="shared" si="3"/>
        <v>#VALUE!</v>
      </c>
      <c r="E17" s="30" t="e">
        <f t="shared" si="0"/>
        <v>#VALUE!</v>
      </c>
      <c r="H17" s="102"/>
      <c r="I17" s="62" t="s">
        <v>90</v>
      </c>
      <c r="J17" s="81" t="s">
        <v>92</v>
      </c>
      <c r="K17" s="91"/>
      <c r="L17" s="62" t="s">
        <v>78</v>
      </c>
    </row>
    <row r="18" spans="1:12" x14ac:dyDescent="0.25">
      <c r="A18">
        <v>3</v>
      </c>
      <c r="B18" t="str">
        <f>PoolStandings!C12</f>
        <v/>
      </c>
      <c r="C18" s="2" t="str">
        <f>PoolStandings!M12</f>
        <v>MAX</v>
      </c>
      <c r="D18" t="e">
        <f t="shared" si="3"/>
        <v>#VALUE!</v>
      </c>
      <c r="E18" s="30" t="e">
        <f t="shared" si="0"/>
        <v>#VALUE!</v>
      </c>
      <c r="H18" s="103" t="s">
        <v>105</v>
      </c>
      <c r="I18" s="61" t="s">
        <v>93</v>
      </c>
      <c r="J18" s="82" t="s">
        <v>94</v>
      </c>
      <c r="K18" s="92"/>
      <c r="L18" s="61" t="s">
        <v>70</v>
      </c>
    </row>
    <row r="19" spans="1:12" ht="14.95" thickBot="1" x14ac:dyDescent="0.3">
      <c r="A19">
        <v>3</v>
      </c>
      <c r="B19" t="str">
        <f>PoolStandings!C16</f>
        <v/>
      </c>
      <c r="C19" s="2" t="str">
        <f>PoolStandings!M16</f>
        <v>MAX</v>
      </c>
      <c r="D19" t="e">
        <f t="shared" si="3"/>
        <v>#VALUE!</v>
      </c>
      <c r="E19" s="30" t="e">
        <f t="shared" si="0"/>
        <v>#VALUE!</v>
      </c>
      <c r="H19" s="104"/>
      <c r="I19" s="61" t="s">
        <v>93</v>
      </c>
      <c r="J19" s="82" t="s">
        <v>95</v>
      </c>
      <c r="K19" s="93"/>
      <c r="L19" s="61" t="s">
        <v>72</v>
      </c>
    </row>
    <row r="20" spans="1:12" ht="14.95" thickTop="1" x14ac:dyDescent="0.25">
      <c r="A20">
        <v>3</v>
      </c>
      <c r="B20" t="str">
        <f>PoolStandings!C20</f>
        <v/>
      </c>
      <c r="C20" s="2" t="str">
        <f>PoolStandings!M20</f>
        <v>MAX</v>
      </c>
      <c r="D20" t="e">
        <f t="shared" si="3"/>
        <v>#VALUE!</v>
      </c>
      <c r="E20" s="30" t="e">
        <f t="shared" ref="E20:E21" si="4">D20</f>
        <v>#VALUE!</v>
      </c>
    </row>
    <row r="21" spans="1:12" x14ac:dyDescent="0.25">
      <c r="A21">
        <v>3</v>
      </c>
      <c r="B21" t="str">
        <f>PoolStandings!C24</f>
        <v/>
      </c>
      <c r="C21" s="2" t="str">
        <f>PoolStandings!M24</f>
        <v>MAX</v>
      </c>
      <c r="D21" t="e">
        <f t="shared" si="3"/>
        <v>#VALUE!</v>
      </c>
      <c r="E21" s="30" t="e">
        <f t="shared" si="4"/>
        <v>#VALUE!</v>
      </c>
    </row>
    <row r="23" spans="1:12" x14ac:dyDescent="0.25">
      <c r="A23" s="95" t="s">
        <v>104</v>
      </c>
      <c r="B23" s="83"/>
      <c r="E23" s="105" t="s">
        <v>71</v>
      </c>
    </row>
    <row r="24" spans="1:12" x14ac:dyDescent="0.25">
      <c r="A24" s="95"/>
      <c r="B24" s="83"/>
      <c r="E24" s="105"/>
    </row>
    <row r="25" spans="1:12" ht="14.3" customHeight="1" x14ac:dyDescent="0.25">
      <c r="A25">
        <v>4</v>
      </c>
      <c r="B25" t="str">
        <f>PoolStandings!C5</f>
        <v/>
      </c>
      <c r="C25" s="2" t="str">
        <f>PoolStandings!M5</f>
        <v>MAX</v>
      </c>
      <c r="E25" s="105"/>
      <c r="G25" s="3"/>
    </row>
    <row r="26" spans="1:12" x14ac:dyDescent="0.25">
      <c r="A26">
        <v>4</v>
      </c>
      <c r="B26" t="str">
        <f>PoolStandings!C9</f>
        <v/>
      </c>
      <c r="C26" s="2" t="str">
        <f>PoolStandings!M9</f>
        <v>MAX</v>
      </c>
      <c r="E26" s="105"/>
      <c r="G26" s="3"/>
    </row>
    <row r="27" spans="1:12" x14ac:dyDescent="0.25">
      <c r="A27">
        <v>4</v>
      </c>
      <c r="B27" t="str">
        <f>PoolStandings!C13</f>
        <v/>
      </c>
      <c r="C27" s="2" t="str">
        <f>PoolStandings!M13</f>
        <v>MAX</v>
      </c>
      <c r="E27" s="105"/>
      <c r="G27" s="3"/>
    </row>
    <row r="28" spans="1:12" x14ac:dyDescent="0.25">
      <c r="A28">
        <v>4</v>
      </c>
      <c r="B28" t="str">
        <f>PoolStandings!C17</f>
        <v/>
      </c>
      <c r="C28" s="2" t="str">
        <f>PoolStandings!M17</f>
        <v>MAX</v>
      </c>
      <c r="E28" s="105"/>
      <c r="G28" s="3"/>
    </row>
    <row r="29" spans="1:12" x14ac:dyDescent="0.25">
      <c r="A29">
        <v>4</v>
      </c>
      <c r="B29" t="str">
        <f>PoolStandings!C21</f>
        <v/>
      </c>
      <c r="C29" s="2" t="str">
        <f>PoolStandings!M21</f>
        <v>MAX</v>
      </c>
      <c r="E29" s="105"/>
      <c r="G29" s="3"/>
    </row>
    <row r="30" spans="1:12" x14ac:dyDescent="0.25">
      <c r="A30">
        <v>4</v>
      </c>
      <c r="B30" t="str">
        <f>PoolStandings!C25</f>
        <v/>
      </c>
      <c r="C30" s="2" t="str">
        <f>PoolStandings!M25</f>
        <v>MAX</v>
      </c>
      <c r="E30" s="105"/>
      <c r="G30" s="3"/>
    </row>
  </sheetData>
  <mergeCells count="7">
    <mergeCell ref="A23:A24"/>
    <mergeCell ref="H4:H7"/>
    <mergeCell ref="H9:H10"/>
    <mergeCell ref="H11:H14"/>
    <mergeCell ref="H16:H17"/>
    <mergeCell ref="H18:H19"/>
    <mergeCell ref="E23:E30"/>
  </mergeCells>
  <conditionalFormatting sqref="B23">
    <cfRule type="cellIs" dxfId="1" priority="2" operator="greaterThan">
      <formula>0</formula>
    </cfRule>
  </conditionalFormatting>
  <conditionalFormatting sqref="B24">
    <cfRule type="cellIs" dxfId="0" priority="1" operator="greaterThan">
      <formula>0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K34" sqref="K34"/>
    </sheetView>
  </sheetViews>
  <sheetFormatPr baseColWidth="10" defaultColWidth="10.75" defaultRowHeight="14.3" x14ac:dyDescent="0.25"/>
  <cols>
    <col min="1" max="1" width="3.75" bestFit="1" customWidth="1"/>
    <col min="2" max="2" width="14.125" bestFit="1" customWidth="1"/>
    <col min="3" max="3" width="38.75" bestFit="1" customWidth="1"/>
    <col min="10" max="10" width="13.625" bestFit="1" customWidth="1"/>
    <col min="11" max="11" width="38.75" bestFit="1" customWidth="1"/>
    <col min="12" max="12" width="32.375" bestFit="1" customWidth="1"/>
  </cols>
  <sheetData>
    <row r="1" spans="1:12" x14ac:dyDescent="0.25">
      <c r="B1" t="s">
        <v>9</v>
      </c>
      <c r="C1" t="s">
        <v>4</v>
      </c>
      <c r="D1" t="s">
        <v>19</v>
      </c>
      <c r="E1" t="s">
        <v>12</v>
      </c>
      <c r="F1" t="s">
        <v>13</v>
      </c>
      <c r="G1" t="s">
        <v>14</v>
      </c>
      <c r="H1" t="s">
        <v>46</v>
      </c>
      <c r="I1" t="s">
        <v>15</v>
      </c>
      <c r="J1" t="s">
        <v>16</v>
      </c>
      <c r="K1" t="s">
        <v>17</v>
      </c>
      <c r="L1" t="s">
        <v>18</v>
      </c>
    </row>
    <row r="2" spans="1:12" ht="14.95" customHeight="1" x14ac:dyDescent="0.25">
      <c r="A2" s="106" t="s">
        <v>44</v>
      </c>
      <c r="B2">
        <v>25</v>
      </c>
      <c r="C2" t="str">
        <f>Draws!K2</f>
        <v>Seed1</v>
      </c>
      <c r="D2" s="107"/>
      <c r="E2" s="107"/>
      <c r="F2" s="107"/>
      <c r="G2" s="107"/>
      <c r="H2" s="107"/>
      <c r="I2" s="30"/>
      <c r="J2" s="30"/>
      <c r="K2" t="str">
        <f>IF(D2="","",IF(D2=2,C2,C3))</f>
        <v/>
      </c>
      <c r="L2" t="str">
        <f>IF(D2="","",IF(D2&lt;2,C2,C3))</f>
        <v/>
      </c>
    </row>
    <row r="3" spans="1:12" x14ac:dyDescent="0.25">
      <c r="A3" s="106"/>
      <c r="C3" t="str">
        <f>IF(Draws!K18="","",Draws!K18)</f>
        <v/>
      </c>
      <c r="D3" s="107"/>
      <c r="E3" s="107"/>
      <c r="F3" s="107"/>
      <c r="G3" s="107"/>
      <c r="H3" s="107"/>
      <c r="I3" s="30"/>
      <c r="J3" s="30"/>
    </row>
    <row r="4" spans="1:12" x14ac:dyDescent="0.25">
      <c r="A4" s="106"/>
      <c r="B4">
        <v>26</v>
      </c>
      <c r="C4" t="str">
        <f>IF(Draws!K9="","",Draws!K9)</f>
        <v/>
      </c>
      <c r="D4" s="107"/>
      <c r="E4" s="107"/>
      <c r="F4" s="107"/>
      <c r="G4" s="107"/>
      <c r="H4" s="107"/>
      <c r="I4" s="30"/>
      <c r="J4" s="30"/>
      <c r="K4" t="str">
        <f t="shared" ref="K4" si="0">IF(D4="","",IF(D4=2,C4,C5))</f>
        <v/>
      </c>
      <c r="L4" t="str">
        <f t="shared" ref="L4" si="1">IF(D4="","",IF(D4&lt;2,C4,C5))</f>
        <v/>
      </c>
    </row>
    <row r="5" spans="1:12" x14ac:dyDescent="0.25">
      <c r="A5" s="106"/>
      <c r="C5" t="str">
        <f>IF(Draws!K11="","",Draws!K11)</f>
        <v/>
      </c>
      <c r="D5" s="107"/>
      <c r="E5" s="107"/>
      <c r="F5" s="107"/>
      <c r="G5" s="107"/>
      <c r="H5" s="107"/>
      <c r="I5" s="30"/>
      <c r="J5" s="30"/>
    </row>
    <row r="6" spans="1:12" x14ac:dyDescent="0.25">
      <c r="A6" s="106"/>
      <c r="B6">
        <v>27</v>
      </c>
      <c r="C6" t="str">
        <f>IF(Draws!K4="","",Draws!K4)</f>
        <v/>
      </c>
      <c r="D6" s="107"/>
      <c r="E6" s="107"/>
      <c r="F6" s="107"/>
      <c r="G6" s="107"/>
      <c r="H6" s="107"/>
      <c r="I6" s="30"/>
      <c r="J6" s="30"/>
      <c r="K6" t="str">
        <f t="shared" ref="K6" si="2">IF(D6="","",IF(D6=2,C6,C7))</f>
        <v/>
      </c>
      <c r="L6" t="str">
        <f t="shared" ref="L6" si="3">IF(D6="","",IF(D6&lt;2,C6,C7))</f>
        <v/>
      </c>
    </row>
    <row r="7" spans="1:12" x14ac:dyDescent="0.25">
      <c r="A7" s="106"/>
      <c r="C7" t="str">
        <f>IF(Draws!K12="","",Draws!K12)</f>
        <v/>
      </c>
      <c r="D7" s="107"/>
      <c r="E7" s="107"/>
      <c r="F7" s="107"/>
      <c r="G7" s="107"/>
      <c r="H7" s="107"/>
      <c r="I7" s="30"/>
      <c r="J7" s="30"/>
    </row>
    <row r="8" spans="1:12" x14ac:dyDescent="0.25">
      <c r="A8" s="106"/>
      <c r="B8">
        <v>28</v>
      </c>
      <c r="C8" t="str">
        <f>IF(Draws!K5="","",Draws!K5)</f>
        <v/>
      </c>
      <c r="D8" s="107"/>
      <c r="E8" s="107"/>
      <c r="F8" s="107"/>
      <c r="G8" s="107"/>
      <c r="H8" s="107"/>
      <c r="I8" s="30"/>
      <c r="J8" s="30"/>
      <c r="K8" t="str">
        <f t="shared" ref="K8:K24" si="4">IF(D8="","",IF(D8=2,C8,C9))</f>
        <v/>
      </c>
      <c r="L8" t="str">
        <f t="shared" ref="L8:L24" si="5">IF(D8="","",IF(D8&lt;2,C8,C9))</f>
        <v/>
      </c>
    </row>
    <row r="9" spans="1:12" x14ac:dyDescent="0.25">
      <c r="A9" s="106"/>
      <c r="C9" t="str">
        <f>IF(Draws!K16="","",Draws!K16)</f>
        <v/>
      </c>
      <c r="D9" s="107"/>
      <c r="E9" s="107"/>
      <c r="F9" s="107"/>
      <c r="G9" s="107"/>
      <c r="H9" s="107"/>
      <c r="I9" s="30"/>
      <c r="J9" s="30"/>
    </row>
    <row r="10" spans="1:12" x14ac:dyDescent="0.25">
      <c r="A10" s="106"/>
      <c r="B10">
        <v>29</v>
      </c>
      <c r="C10" t="str">
        <f>IF(Draws!K6="","",Draws!K6)</f>
        <v/>
      </c>
      <c r="D10" s="107"/>
      <c r="E10" s="107"/>
      <c r="F10" s="107"/>
      <c r="G10" s="107"/>
      <c r="H10" s="107"/>
      <c r="I10" s="30"/>
      <c r="J10" s="30"/>
      <c r="K10" t="str">
        <f t="shared" ref="K10" si="6">IF(D10="","",IF(D10=2,C10,C11))</f>
        <v/>
      </c>
      <c r="L10" t="str">
        <f t="shared" ref="L10" si="7">IF(D10="","",IF(D10&lt;2,C10,C11))</f>
        <v/>
      </c>
    </row>
    <row r="11" spans="1:12" x14ac:dyDescent="0.25">
      <c r="A11" s="106"/>
      <c r="C11" t="str">
        <f>IF(Draws!K17="","",Draws!K17)</f>
        <v/>
      </c>
      <c r="D11" s="107"/>
      <c r="E11" s="107"/>
      <c r="F11" s="107"/>
      <c r="G11" s="107"/>
      <c r="H11" s="107"/>
      <c r="I11" s="30"/>
      <c r="J11" s="30"/>
    </row>
    <row r="12" spans="1:12" x14ac:dyDescent="0.25">
      <c r="A12" s="106"/>
      <c r="B12">
        <v>30</v>
      </c>
      <c r="C12" t="str">
        <f>IF(Draws!K7="","",Draws!K7)</f>
        <v/>
      </c>
      <c r="D12" s="107"/>
      <c r="E12" s="107"/>
      <c r="F12" s="107"/>
      <c r="G12" s="107"/>
      <c r="H12" s="107"/>
      <c r="I12" s="30"/>
      <c r="J12" s="30"/>
      <c r="K12" t="str">
        <f t="shared" ref="K12" si="8">IF(D12="","",IF(D12=2,C12,C13))</f>
        <v/>
      </c>
      <c r="L12" t="str">
        <f t="shared" ref="L12" si="9">IF(D12="","",IF(D12&lt;2,C12,C13))</f>
        <v/>
      </c>
    </row>
    <row r="13" spans="1:12" x14ac:dyDescent="0.25">
      <c r="A13" s="106"/>
      <c r="C13" t="str">
        <f>IF(Draws!K13="","",Draws!K13)</f>
        <v/>
      </c>
      <c r="D13" s="107"/>
      <c r="E13" s="107"/>
      <c r="F13" s="107"/>
      <c r="G13" s="107"/>
      <c r="H13" s="107"/>
      <c r="I13" s="30"/>
      <c r="J13" s="30"/>
    </row>
    <row r="14" spans="1:12" x14ac:dyDescent="0.25">
      <c r="A14" s="106"/>
      <c r="B14">
        <v>31</v>
      </c>
      <c r="C14" t="str">
        <f>IF(Draws!K10="","",Draws!K10)</f>
        <v/>
      </c>
      <c r="D14" s="107"/>
      <c r="E14" s="107"/>
      <c r="F14" s="107"/>
      <c r="G14" s="107"/>
      <c r="H14" s="107"/>
      <c r="I14" s="30"/>
      <c r="J14" s="30"/>
      <c r="K14" t="str">
        <f t="shared" ref="K14" si="10">IF(D14="","",IF(D14=2,C14,C15))</f>
        <v/>
      </c>
      <c r="L14" t="str">
        <f t="shared" ref="L14" si="11">IF(D14="","",IF(D14&lt;2,C14,C15))</f>
        <v/>
      </c>
    </row>
    <row r="15" spans="1:12" x14ac:dyDescent="0.25">
      <c r="A15" s="106"/>
      <c r="C15" t="str">
        <f>IF(Draws!K14="","",Draws!K14)</f>
        <v/>
      </c>
      <c r="D15" s="107"/>
      <c r="E15" s="107"/>
      <c r="F15" s="107"/>
      <c r="G15" s="107"/>
      <c r="H15" s="107"/>
      <c r="I15" s="30"/>
      <c r="J15" s="30"/>
    </row>
    <row r="16" spans="1:12" x14ac:dyDescent="0.25">
      <c r="A16" s="106"/>
      <c r="B16">
        <v>32</v>
      </c>
      <c r="C16" t="str">
        <f>Draws!K3</f>
        <v>Seed2</v>
      </c>
      <c r="D16" s="107"/>
      <c r="E16" s="107"/>
      <c r="F16" s="107"/>
      <c r="G16" s="107"/>
      <c r="H16" s="107"/>
      <c r="I16" s="30"/>
      <c r="J16" s="30"/>
      <c r="K16" t="str">
        <f>IF(D16="","",IF(D16=2,C16,C17))</f>
        <v/>
      </c>
      <c r="L16" t="str">
        <f>IF(D16="","",IF(D16&lt;2,C16,C17))</f>
        <v/>
      </c>
    </row>
    <row r="17" spans="1:12" x14ac:dyDescent="0.25">
      <c r="A17" s="106"/>
      <c r="C17" t="str">
        <f>IF(Draws!K19="","",Draws!K19)</f>
        <v/>
      </c>
      <c r="D17" s="107"/>
      <c r="E17" s="107"/>
      <c r="F17" s="107"/>
      <c r="G17" s="107"/>
      <c r="H17" s="107"/>
      <c r="I17" s="30"/>
      <c r="J17" s="30"/>
    </row>
    <row r="18" spans="1:12" x14ac:dyDescent="0.25">
      <c r="A18" s="106" t="s">
        <v>45</v>
      </c>
      <c r="B18">
        <v>33</v>
      </c>
      <c r="C18" t="str">
        <f>K2</f>
        <v/>
      </c>
      <c r="D18" s="107"/>
      <c r="E18" s="107"/>
      <c r="F18" s="107"/>
      <c r="G18" s="107"/>
      <c r="H18" s="107"/>
      <c r="I18" s="30"/>
      <c r="J18" s="30"/>
      <c r="K18" t="str">
        <f t="shared" ref="K18" si="12">IF(D18="","",IF(D18=2,C18,C19))</f>
        <v/>
      </c>
      <c r="L18" t="str">
        <f t="shared" ref="L18" si="13">IF(D18="","",IF(D18&lt;2,C18,C19))</f>
        <v/>
      </c>
    </row>
    <row r="19" spans="1:12" x14ac:dyDescent="0.25">
      <c r="A19" s="106"/>
      <c r="C19" t="str">
        <f>K4</f>
        <v/>
      </c>
      <c r="D19" s="107"/>
      <c r="E19" s="107"/>
      <c r="F19" s="107"/>
      <c r="G19" s="107"/>
      <c r="H19" s="107"/>
      <c r="I19" s="30"/>
      <c r="J19" s="30"/>
    </row>
    <row r="20" spans="1:12" x14ac:dyDescent="0.25">
      <c r="A20" s="106"/>
      <c r="B20">
        <v>34</v>
      </c>
      <c r="C20" t="str">
        <f>K6</f>
        <v/>
      </c>
      <c r="D20" s="107"/>
      <c r="E20" s="107"/>
      <c r="F20" s="107"/>
      <c r="G20" s="107"/>
      <c r="H20" s="107"/>
      <c r="I20" s="30"/>
      <c r="J20" s="30"/>
      <c r="K20" t="str">
        <f t="shared" si="4"/>
        <v/>
      </c>
      <c r="L20" t="str">
        <f t="shared" si="5"/>
        <v/>
      </c>
    </row>
    <row r="21" spans="1:12" x14ac:dyDescent="0.25">
      <c r="A21" s="106"/>
      <c r="C21" t="str">
        <f>K8</f>
        <v/>
      </c>
      <c r="D21" s="107"/>
      <c r="E21" s="107"/>
      <c r="F21" s="107"/>
      <c r="G21" s="107"/>
      <c r="H21" s="107"/>
      <c r="I21" s="30"/>
      <c r="J21" s="30"/>
    </row>
    <row r="22" spans="1:12" x14ac:dyDescent="0.25">
      <c r="A22" s="106"/>
      <c r="B22">
        <v>35</v>
      </c>
      <c r="C22" t="str">
        <f>K10</f>
        <v/>
      </c>
      <c r="D22" s="107"/>
      <c r="E22" s="107"/>
      <c r="F22" s="107"/>
      <c r="G22" s="107"/>
      <c r="H22" s="107"/>
      <c r="I22" s="30"/>
      <c r="J22" s="30"/>
      <c r="K22" t="str">
        <f t="shared" ref="K22:K30" si="14">IF(D22="","",IF(D22=2,C22,C23))</f>
        <v/>
      </c>
      <c r="L22" t="str">
        <f t="shared" ref="L22:L30" si="15">IF(D22="","",IF(D22&lt;2,C22,C23))</f>
        <v/>
      </c>
    </row>
    <row r="23" spans="1:12" x14ac:dyDescent="0.25">
      <c r="A23" s="106"/>
      <c r="C23" t="str">
        <f>K12</f>
        <v/>
      </c>
      <c r="D23" s="107"/>
      <c r="E23" s="107"/>
      <c r="F23" s="107"/>
      <c r="G23" s="107"/>
      <c r="H23" s="107"/>
      <c r="I23" s="30"/>
      <c r="J23" s="30"/>
    </row>
    <row r="24" spans="1:12" x14ac:dyDescent="0.25">
      <c r="A24" s="106"/>
      <c r="B24">
        <v>36</v>
      </c>
      <c r="C24" t="str">
        <f>K14</f>
        <v/>
      </c>
      <c r="D24" s="107"/>
      <c r="E24" s="107"/>
      <c r="F24" s="107"/>
      <c r="G24" s="107"/>
      <c r="H24" s="107"/>
      <c r="I24" s="30"/>
      <c r="J24" s="30"/>
      <c r="K24" t="str">
        <f t="shared" si="4"/>
        <v/>
      </c>
      <c r="L24" t="str">
        <f t="shared" si="5"/>
        <v/>
      </c>
    </row>
    <row r="25" spans="1:12" x14ac:dyDescent="0.25">
      <c r="A25" s="106"/>
      <c r="C25" t="str">
        <f>K16</f>
        <v/>
      </c>
      <c r="D25" s="107"/>
      <c r="E25" s="107"/>
      <c r="F25" s="107"/>
      <c r="G25" s="107"/>
      <c r="H25" s="107"/>
      <c r="I25" s="30"/>
      <c r="J25" s="30"/>
    </row>
    <row r="26" spans="1:12" ht="14.95" customHeight="1" x14ac:dyDescent="0.25">
      <c r="A26" s="106" t="s">
        <v>40</v>
      </c>
      <c r="B26">
        <v>37</v>
      </c>
      <c r="C26" t="str">
        <f>K18</f>
        <v/>
      </c>
      <c r="D26" s="107"/>
      <c r="E26" s="107"/>
      <c r="F26" s="107"/>
      <c r="G26" s="107"/>
      <c r="H26" s="107"/>
      <c r="I26" s="30"/>
      <c r="J26" s="30"/>
      <c r="K26" t="str">
        <f t="shared" si="14"/>
        <v/>
      </c>
      <c r="L26" t="str">
        <f t="shared" si="15"/>
        <v/>
      </c>
    </row>
    <row r="27" spans="1:12" x14ac:dyDescent="0.25">
      <c r="A27" s="106"/>
      <c r="C27" t="str">
        <f>K20</f>
        <v/>
      </c>
      <c r="D27" s="107"/>
      <c r="E27" s="107"/>
      <c r="F27" s="107"/>
      <c r="G27" s="107"/>
      <c r="H27" s="107"/>
      <c r="I27" s="30"/>
      <c r="J27" s="30"/>
    </row>
    <row r="28" spans="1:12" x14ac:dyDescent="0.25">
      <c r="A28" s="106"/>
      <c r="B28">
        <v>38</v>
      </c>
      <c r="C28" t="str">
        <f>K22</f>
        <v/>
      </c>
      <c r="D28" s="107"/>
      <c r="E28" s="107"/>
      <c r="F28" s="107"/>
      <c r="G28" s="107"/>
      <c r="H28" s="107"/>
      <c r="I28" s="30"/>
      <c r="J28" s="30"/>
      <c r="K28" t="str">
        <f t="shared" ref="K28:K32" si="16">IF(D28="","",IF(D28=2,C28,C29))</f>
        <v/>
      </c>
      <c r="L28" t="str">
        <f t="shared" ref="L28:L32" si="17">IF(D28="","",IF(D28&lt;2,C28,C29))</f>
        <v/>
      </c>
    </row>
    <row r="29" spans="1:12" x14ac:dyDescent="0.25">
      <c r="A29" s="106"/>
      <c r="C29" t="str">
        <f>K24</f>
        <v/>
      </c>
      <c r="D29" s="107"/>
      <c r="E29" s="107"/>
      <c r="F29" s="107"/>
      <c r="G29" s="107"/>
      <c r="H29" s="107"/>
      <c r="I29" s="30"/>
      <c r="J29" s="30"/>
    </row>
    <row r="30" spans="1:12" x14ac:dyDescent="0.25">
      <c r="A30" s="106" t="s">
        <v>41</v>
      </c>
      <c r="B30">
        <v>39</v>
      </c>
      <c r="C30" t="str">
        <f>L26</f>
        <v/>
      </c>
      <c r="D30" s="107"/>
      <c r="E30" s="107"/>
      <c r="F30" s="107"/>
      <c r="G30" s="107"/>
      <c r="H30" s="107"/>
      <c r="I30" s="30"/>
      <c r="J30" s="30"/>
      <c r="K30" t="str">
        <f t="shared" si="14"/>
        <v/>
      </c>
      <c r="L30" t="str">
        <f t="shared" si="15"/>
        <v/>
      </c>
    </row>
    <row r="31" spans="1:12" x14ac:dyDescent="0.25">
      <c r="A31" s="106"/>
      <c r="C31" t="str">
        <f>L28</f>
        <v/>
      </c>
      <c r="D31" s="107"/>
      <c r="E31" s="107"/>
      <c r="F31" s="107"/>
      <c r="G31" s="107"/>
      <c r="H31" s="107"/>
      <c r="I31" s="30"/>
      <c r="J31" s="30"/>
    </row>
    <row r="32" spans="1:12" x14ac:dyDescent="0.25">
      <c r="A32" s="106" t="s">
        <v>42</v>
      </c>
      <c r="B32">
        <v>40</v>
      </c>
      <c r="C32" t="str">
        <f>K26</f>
        <v/>
      </c>
      <c r="D32" s="107"/>
      <c r="E32" s="107"/>
      <c r="F32" s="107"/>
      <c r="G32" s="107"/>
      <c r="H32" s="107"/>
      <c r="I32" s="30"/>
      <c r="J32" s="30"/>
      <c r="K32" t="str">
        <f t="shared" si="16"/>
        <v/>
      </c>
      <c r="L32" t="str">
        <f t="shared" si="17"/>
        <v/>
      </c>
    </row>
    <row r="33" spans="1:10" x14ac:dyDescent="0.25">
      <c r="A33" s="106"/>
      <c r="C33" t="str">
        <f>K28</f>
        <v/>
      </c>
      <c r="D33" s="107"/>
      <c r="E33" s="107"/>
      <c r="F33" s="107"/>
      <c r="G33" s="107"/>
      <c r="H33" s="107"/>
      <c r="I33" s="30"/>
      <c r="J33" s="30"/>
    </row>
  </sheetData>
  <mergeCells count="5">
    <mergeCell ref="A18:A25"/>
    <mergeCell ref="A26:A29"/>
    <mergeCell ref="A30:A31"/>
    <mergeCell ref="A32:A33"/>
    <mergeCell ref="A2:A17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selection activeCell="D62" sqref="D62"/>
    </sheetView>
  </sheetViews>
  <sheetFormatPr baseColWidth="10" defaultColWidth="16.625" defaultRowHeight="14.3" x14ac:dyDescent="0.25"/>
  <cols>
    <col min="1" max="1" width="29.875" bestFit="1" customWidth="1"/>
    <col min="2" max="2" width="25.375" bestFit="1" customWidth="1"/>
    <col min="3" max="3" width="26" bestFit="1" customWidth="1"/>
    <col min="4" max="4" width="27.625" customWidth="1"/>
    <col min="5" max="5" width="25.25" customWidth="1"/>
  </cols>
  <sheetData>
    <row r="1" spans="1:8" x14ac:dyDescent="0.25">
      <c r="A1" s="72" t="s">
        <v>56</v>
      </c>
      <c r="B1" s="73" t="s">
        <v>57</v>
      </c>
      <c r="C1" s="73" t="s">
        <v>40</v>
      </c>
      <c r="D1" s="5"/>
      <c r="E1" s="6"/>
    </row>
    <row r="2" spans="1:8" x14ac:dyDescent="0.25">
      <c r="A2" s="50"/>
      <c r="B2" s="51"/>
      <c r="C2" s="51"/>
      <c r="D2" s="5"/>
      <c r="E2" s="6"/>
    </row>
    <row r="3" spans="1:8" x14ac:dyDescent="0.25">
      <c r="A3" s="35" t="str">
        <f>ElimMatches!C2</f>
        <v>Seed1</v>
      </c>
      <c r="B3" s="51"/>
      <c r="C3" s="51"/>
      <c r="D3" s="5"/>
      <c r="E3" s="6"/>
    </row>
    <row r="4" spans="1:8" x14ac:dyDescent="0.25">
      <c r="A4" s="7"/>
      <c r="B4" s="5"/>
      <c r="C4" s="5"/>
      <c r="D4" s="5"/>
      <c r="E4" s="6"/>
    </row>
    <row r="5" spans="1:8" x14ac:dyDescent="0.25">
      <c r="A5" s="8">
        <v>25</v>
      </c>
      <c r="B5" s="9" t="str">
        <f>ElimMatches!C18</f>
        <v/>
      </c>
      <c r="C5" s="5"/>
      <c r="D5" s="5"/>
      <c r="E5" s="6"/>
    </row>
    <row r="6" spans="1:8" x14ac:dyDescent="0.25">
      <c r="A6" s="11" t="str">
        <f>"("&amp;ElimMatches!D2&amp;" : "&amp;ElimMatches!D3&amp;")"</f>
        <v>( : )</v>
      </c>
      <c r="B6" s="7"/>
      <c r="C6" s="5"/>
      <c r="D6" s="5"/>
      <c r="E6" s="6"/>
    </row>
    <row r="7" spans="1:8" x14ac:dyDescent="0.25">
      <c r="A7" s="12"/>
      <c r="B7" s="13"/>
      <c r="C7" s="5"/>
      <c r="D7" s="5"/>
      <c r="E7" s="6"/>
    </row>
    <row r="8" spans="1:8" x14ac:dyDescent="0.25">
      <c r="A8" s="34" t="str">
        <f>ElimMatches!C3</f>
        <v/>
      </c>
      <c r="B8" s="13"/>
      <c r="C8" s="5"/>
      <c r="D8" s="5"/>
      <c r="E8" s="6"/>
      <c r="H8" s="29"/>
    </row>
    <row r="9" spans="1:8" x14ac:dyDescent="0.25">
      <c r="A9" s="15"/>
      <c r="B9" s="8">
        <v>33</v>
      </c>
      <c r="C9" s="9" t="str">
        <f>ElimMatches!C26</f>
        <v/>
      </c>
      <c r="D9" s="5"/>
      <c r="E9" s="6"/>
      <c r="H9" s="29"/>
    </row>
    <row r="10" spans="1:8" x14ac:dyDescent="0.25">
      <c r="A10" s="15"/>
      <c r="B10" s="13" t="str">
        <f>"("&amp;ElimMatches!D18&amp;" : "&amp;ElimMatches!D19&amp;")"</f>
        <v>( : )</v>
      </c>
      <c r="C10" s="7"/>
      <c r="D10" s="5"/>
      <c r="E10" s="6"/>
      <c r="H10" s="29"/>
    </row>
    <row r="11" spans="1:8" x14ac:dyDescent="0.25">
      <c r="A11" s="16" t="str">
        <f>ElimMatches!C4</f>
        <v/>
      </c>
      <c r="B11" s="11"/>
      <c r="C11" s="13"/>
      <c r="D11" s="5"/>
      <c r="E11" s="6"/>
      <c r="H11" s="29"/>
    </row>
    <row r="12" spans="1:8" x14ac:dyDescent="0.25">
      <c r="A12" s="7"/>
      <c r="B12" s="13"/>
      <c r="C12" s="13"/>
      <c r="D12" s="5"/>
      <c r="E12" s="6"/>
      <c r="H12" s="29"/>
    </row>
    <row r="13" spans="1:8" x14ac:dyDescent="0.25">
      <c r="A13" s="8">
        <v>26</v>
      </c>
      <c r="B13" s="17"/>
      <c r="C13" s="13"/>
      <c r="D13" s="5"/>
      <c r="E13" s="6"/>
      <c r="H13" s="29"/>
    </row>
    <row r="14" spans="1:8" x14ac:dyDescent="0.25">
      <c r="A14" s="11" t="str">
        <f>"("&amp;ElimMatches!D4&amp;" : "&amp;ElimMatches!D5&amp;")"</f>
        <v>( : )</v>
      </c>
      <c r="B14" s="14" t="str">
        <f>ElimMatches!C19</f>
        <v/>
      </c>
      <c r="C14" s="13"/>
      <c r="D14" s="5"/>
      <c r="E14" s="18"/>
      <c r="H14" s="29"/>
    </row>
    <row r="15" spans="1:8" x14ac:dyDescent="0.25">
      <c r="A15" s="12"/>
      <c r="B15" s="5"/>
      <c r="C15" s="13"/>
      <c r="D15" s="5"/>
      <c r="E15" s="19"/>
      <c r="H15" s="29"/>
    </row>
    <row r="16" spans="1:8" x14ac:dyDescent="0.25">
      <c r="A16" s="14" t="str">
        <f>ElimMatches!C5</f>
        <v/>
      </c>
      <c r="B16" s="5"/>
      <c r="C16" s="20"/>
      <c r="D16" s="5"/>
      <c r="E16" s="6"/>
      <c r="H16" s="29"/>
    </row>
    <row r="17" spans="1:8" x14ac:dyDescent="0.25">
      <c r="A17" s="15"/>
      <c r="B17" s="5"/>
      <c r="C17" s="8">
        <v>37</v>
      </c>
      <c r="D17" s="21" t="str">
        <f>ElimMatches!C32</f>
        <v/>
      </c>
      <c r="H17" s="29"/>
    </row>
    <row r="18" spans="1:8" x14ac:dyDescent="0.25">
      <c r="A18" s="15"/>
      <c r="B18" s="5"/>
      <c r="C18" s="13" t="str">
        <f>"("&amp;ElimMatches!D26&amp;" : "&amp;ElimMatches!D27&amp;")"</f>
        <v>( : )</v>
      </c>
      <c r="D18" s="7"/>
      <c r="E18" s="26"/>
      <c r="H18" s="29"/>
    </row>
    <row r="19" spans="1:8" x14ac:dyDescent="0.25">
      <c r="A19" s="4" t="str">
        <f>ElimMatches!C6</f>
        <v/>
      </c>
      <c r="B19" s="5"/>
      <c r="C19" s="11"/>
      <c r="D19" s="13"/>
      <c r="H19" s="29"/>
    </row>
    <row r="20" spans="1:8" x14ac:dyDescent="0.25">
      <c r="A20" s="7"/>
      <c r="B20" s="5"/>
      <c r="C20" s="13"/>
      <c r="D20" s="13"/>
      <c r="E20" s="6"/>
      <c r="H20" s="29"/>
    </row>
    <row r="21" spans="1:8" x14ac:dyDescent="0.25">
      <c r="A21" s="8">
        <v>27</v>
      </c>
      <c r="B21" s="9" t="str">
        <f>ElimMatches!C20</f>
        <v/>
      </c>
      <c r="C21" s="13"/>
      <c r="D21" s="13"/>
      <c r="E21" s="6"/>
      <c r="H21" s="29"/>
    </row>
    <row r="22" spans="1:8" x14ac:dyDescent="0.25">
      <c r="A22" s="11" t="str">
        <f>"("&amp;ElimMatches!D6&amp;" : "&amp;ElimMatches!D7&amp;")"</f>
        <v>( : )</v>
      </c>
      <c r="B22" s="7"/>
      <c r="C22" s="13"/>
      <c r="D22" s="13"/>
      <c r="E22" s="6"/>
      <c r="H22" s="29"/>
    </row>
    <row r="23" spans="1:8" x14ac:dyDescent="0.25">
      <c r="A23" s="12"/>
      <c r="B23" s="13"/>
      <c r="C23" s="13"/>
      <c r="D23" s="13"/>
      <c r="E23" s="6"/>
      <c r="H23" s="29"/>
    </row>
    <row r="24" spans="1:8" x14ac:dyDescent="0.25">
      <c r="A24" s="14" t="str">
        <f>ElimMatches!C7</f>
        <v/>
      </c>
      <c r="B24" s="13"/>
      <c r="C24" s="13"/>
      <c r="D24" s="13"/>
      <c r="E24" s="6"/>
      <c r="H24" s="29"/>
    </row>
    <row r="25" spans="1:8" x14ac:dyDescent="0.25">
      <c r="A25" s="15"/>
      <c r="B25" s="8">
        <v>34</v>
      </c>
      <c r="C25" s="17"/>
      <c r="D25" s="13"/>
      <c r="E25" s="6"/>
      <c r="H25" s="29"/>
    </row>
    <row r="26" spans="1:8" x14ac:dyDescent="0.25">
      <c r="A26" s="15"/>
      <c r="B26" s="13" t="str">
        <f>"("&amp;ElimMatches!D20&amp;" : "&amp;ElimMatches!D21&amp;")"</f>
        <v>( : )</v>
      </c>
      <c r="C26" s="14" t="str">
        <f>ElimMatches!C27</f>
        <v/>
      </c>
      <c r="D26" s="13"/>
      <c r="E26" s="6"/>
      <c r="H26" s="29"/>
    </row>
    <row r="27" spans="1:8" x14ac:dyDescent="0.25">
      <c r="A27" s="35" t="str">
        <f>ElimMatches!C8</f>
        <v/>
      </c>
      <c r="B27" s="11"/>
      <c r="C27" s="5"/>
      <c r="D27" s="13"/>
      <c r="E27" s="6"/>
      <c r="H27" s="29"/>
    </row>
    <row r="28" spans="1:8" x14ac:dyDescent="0.25">
      <c r="A28" s="7"/>
      <c r="B28" s="13"/>
      <c r="C28" s="5"/>
      <c r="D28" s="20"/>
      <c r="H28" s="29"/>
    </row>
    <row r="29" spans="1:8" x14ac:dyDescent="0.25">
      <c r="A29" s="8">
        <v>28</v>
      </c>
      <c r="B29" s="17"/>
      <c r="C29" s="5"/>
      <c r="D29" s="13"/>
      <c r="E29" s="22"/>
      <c r="H29" s="29"/>
    </row>
    <row r="30" spans="1:8" x14ac:dyDescent="0.25">
      <c r="A30" s="11" t="str">
        <f>"("&amp;ElimMatches!D8&amp;" : "&amp;ElimMatches!D9&amp;")"</f>
        <v>( : )</v>
      </c>
      <c r="B30" s="14" t="str">
        <f>ElimMatches!C21</f>
        <v/>
      </c>
      <c r="C30" s="5"/>
      <c r="D30" s="13"/>
      <c r="E30" s="23"/>
      <c r="H30" s="29"/>
    </row>
    <row r="31" spans="1:8" x14ac:dyDescent="0.25">
      <c r="A31" s="12"/>
      <c r="B31" s="5"/>
      <c r="C31" s="5"/>
      <c r="D31" s="13"/>
      <c r="E31" s="24"/>
      <c r="H31" s="29"/>
    </row>
    <row r="32" spans="1:8" x14ac:dyDescent="0.25">
      <c r="A32" s="34" t="str">
        <f>ElimMatches!C9</f>
        <v/>
      </c>
      <c r="B32" s="5"/>
      <c r="C32" s="5"/>
      <c r="D32" s="13"/>
      <c r="E32" s="23"/>
      <c r="H32" s="29"/>
    </row>
    <row r="33" spans="1:8" x14ac:dyDescent="0.25">
      <c r="A33" s="15"/>
      <c r="B33" s="5"/>
      <c r="C33" s="25"/>
      <c r="D33" s="8">
        <v>40</v>
      </c>
      <c r="E33" s="28" t="str">
        <f>ElimMatches!K32</f>
        <v/>
      </c>
      <c r="H33" s="29"/>
    </row>
    <row r="34" spans="1:8" x14ac:dyDescent="0.25">
      <c r="A34" s="15"/>
      <c r="B34" s="5"/>
      <c r="C34" s="25"/>
      <c r="D34" s="13" t="str">
        <f>"("&amp;ElimMatches!D32&amp;" : "&amp;ElimMatches!D33&amp;")"</f>
        <v>( : )</v>
      </c>
      <c r="E34" s="74" t="s">
        <v>42</v>
      </c>
      <c r="H34" s="29"/>
    </row>
    <row r="35" spans="1:8" x14ac:dyDescent="0.25">
      <c r="A35" s="35" t="str">
        <f>ElimMatches!C10</f>
        <v/>
      </c>
      <c r="B35" s="5"/>
      <c r="C35" s="5"/>
      <c r="D35" s="13"/>
      <c r="E35" s="6"/>
      <c r="H35" s="29"/>
    </row>
    <row r="36" spans="1:8" x14ac:dyDescent="0.25">
      <c r="A36" s="7"/>
      <c r="B36" s="5"/>
      <c r="C36" s="5"/>
      <c r="D36" s="13"/>
      <c r="E36" s="6"/>
      <c r="H36" s="29"/>
    </row>
    <row r="37" spans="1:8" x14ac:dyDescent="0.25">
      <c r="A37" s="8">
        <v>29</v>
      </c>
      <c r="B37" s="9" t="str">
        <f>ElimMatches!C22</f>
        <v/>
      </c>
      <c r="C37" s="5"/>
      <c r="D37" s="13"/>
      <c r="E37" s="22"/>
      <c r="H37" s="29"/>
    </row>
    <row r="38" spans="1:8" x14ac:dyDescent="0.25">
      <c r="A38" s="11" t="str">
        <f>"("&amp;ElimMatches!D10&amp;" : "&amp;ElimMatches!D11&amp;")"</f>
        <v>( : )</v>
      </c>
      <c r="B38" s="7"/>
      <c r="C38" s="5"/>
      <c r="D38" s="13"/>
      <c r="H38" s="29"/>
    </row>
    <row r="39" spans="1:8" x14ac:dyDescent="0.25">
      <c r="A39" s="12"/>
      <c r="B39" s="13"/>
      <c r="C39" s="5"/>
      <c r="D39" s="13"/>
      <c r="E39" s="6"/>
      <c r="H39" s="29"/>
    </row>
    <row r="40" spans="1:8" x14ac:dyDescent="0.25">
      <c r="A40" s="34" t="str">
        <f>ElimMatches!C11</f>
        <v/>
      </c>
      <c r="B40" s="13"/>
      <c r="C40" s="5"/>
      <c r="D40" s="13"/>
      <c r="E40" s="6"/>
      <c r="H40" s="29"/>
    </row>
    <row r="41" spans="1:8" x14ac:dyDescent="0.25">
      <c r="A41" s="15"/>
      <c r="B41" s="8">
        <v>35</v>
      </c>
      <c r="C41" s="9" t="str">
        <f>ElimMatches!C28</f>
        <v/>
      </c>
      <c r="D41" s="13"/>
      <c r="E41" s="6"/>
      <c r="H41" s="29"/>
    </row>
    <row r="42" spans="1:8" x14ac:dyDescent="0.25">
      <c r="A42" s="15"/>
      <c r="B42" s="13" t="str">
        <f>"("&amp;ElimMatches!D22&amp;" : "&amp;ElimMatches!D23&amp;")"</f>
        <v>( : )</v>
      </c>
      <c r="C42" s="7"/>
      <c r="D42" s="13"/>
      <c r="E42" s="6"/>
      <c r="H42" s="29"/>
    </row>
    <row r="43" spans="1:8" x14ac:dyDescent="0.25">
      <c r="A43" s="16" t="str">
        <f>ElimMatches!C12</f>
        <v/>
      </c>
      <c r="B43" s="11"/>
      <c r="C43" s="13"/>
      <c r="D43" s="13"/>
      <c r="E43" s="6"/>
      <c r="H43" s="29"/>
    </row>
    <row r="44" spans="1:8" x14ac:dyDescent="0.25">
      <c r="A44" s="7"/>
      <c r="B44" s="13"/>
      <c r="C44" s="13"/>
      <c r="D44" s="13"/>
      <c r="E44" s="6"/>
      <c r="H44" s="29"/>
    </row>
    <row r="45" spans="1:8" x14ac:dyDescent="0.25">
      <c r="A45" s="8">
        <v>30</v>
      </c>
      <c r="B45" s="17"/>
      <c r="C45" s="13"/>
      <c r="D45" s="13"/>
      <c r="E45" s="6"/>
      <c r="H45" s="29"/>
    </row>
    <row r="46" spans="1:8" x14ac:dyDescent="0.25">
      <c r="A46" s="11" t="str">
        <f>"("&amp;ElimMatches!D12&amp;" : "&amp;ElimMatches!D13&amp;")"</f>
        <v>( : )</v>
      </c>
      <c r="B46" s="14" t="str">
        <f>ElimMatches!C23</f>
        <v/>
      </c>
      <c r="C46" s="13"/>
      <c r="D46" s="13"/>
      <c r="E46" s="6"/>
      <c r="H46" s="29"/>
    </row>
    <row r="47" spans="1:8" x14ac:dyDescent="0.25">
      <c r="A47" s="12"/>
      <c r="B47" s="5"/>
      <c r="C47" s="13"/>
      <c r="D47" s="13"/>
      <c r="E47" s="6"/>
      <c r="H47" s="29"/>
    </row>
    <row r="48" spans="1:8" x14ac:dyDescent="0.25">
      <c r="A48" s="14" t="str">
        <f>ElimMatches!C13</f>
        <v/>
      </c>
      <c r="B48" s="5"/>
      <c r="C48" s="20"/>
      <c r="D48" s="13"/>
      <c r="H48" s="29"/>
    </row>
    <row r="49" spans="1:8" x14ac:dyDescent="0.25">
      <c r="A49" s="15"/>
      <c r="B49" s="5"/>
      <c r="C49" s="8">
        <v>38</v>
      </c>
      <c r="D49" s="27"/>
      <c r="E49" s="6"/>
      <c r="H49" s="29"/>
    </row>
    <row r="50" spans="1:8" x14ac:dyDescent="0.25">
      <c r="A50" s="15"/>
      <c r="B50" s="5"/>
      <c r="C50" s="13" t="str">
        <f>"("&amp;ElimMatches!D28&amp;" : "&amp;ElimMatches!D29&amp;")"</f>
        <v>( : )</v>
      </c>
      <c r="D50" s="14" t="str">
        <f>ElimMatches!C33</f>
        <v/>
      </c>
      <c r="E50" s="26"/>
      <c r="H50" s="29"/>
    </row>
    <row r="51" spans="1:8" x14ac:dyDescent="0.25">
      <c r="A51" s="4" t="str">
        <f>ElimMatches!C14</f>
        <v/>
      </c>
      <c r="B51" s="5"/>
      <c r="C51" s="11"/>
      <c r="D51" s="5"/>
      <c r="E51" s="25"/>
      <c r="H51" s="29"/>
    </row>
    <row r="52" spans="1:8" x14ac:dyDescent="0.25">
      <c r="A52" s="7"/>
      <c r="B52" s="5"/>
      <c r="C52" s="13"/>
      <c r="D52" s="5"/>
      <c r="E52" s="18"/>
      <c r="H52" s="29"/>
    </row>
    <row r="53" spans="1:8" x14ac:dyDescent="0.25">
      <c r="A53" s="8">
        <v>31</v>
      </c>
      <c r="B53" s="9" t="str">
        <f>ElimMatches!C24</f>
        <v/>
      </c>
      <c r="C53" s="13"/>
      <c r="D53" s="5"/>
      <c r="E53" s="6"/>
      <c r="H53" s="29"/>
    </row>
    <row r="54" spans="1:8" x14ac:dyDescent="0.25">
      <c r="A54" s="11" t="str">
        <f>"("&amp;ElimMatches!D14&amp;" : "&amp;ElimMatches!D15&amp;")"</f>
        <v>( : )</v>
      </c>
      <c r="B54" s="7"/>
      <c r="C54" s="13"/>
      <c r="D54" s="5"/>
      <c r="E54" s="6"/>
      <c r="H54" s="29"/>
    </row>
    <row r="55" spans="1:8" x14ac:dyDescent="0.25">
      <c r="A55" s="12" t="str">
        <f>ElimMatches!C15</f>
        <v/>
      </c>
      <c r="B55" s="13"/>
      <c r="C55" s="13"/>
      <c r="D55" s="5"/>
      <c r="E55" s="6"/>
      <c r="H55" s="29"/>
    </row>
    <row r="56" spans="1:8" x14ac:dyDescent="0.25">
      <c r="A56" s="14"/>
      <c r="B56" s="13"/>
      <c r="C56" s="13"/>
      <c r="D56" s="5"/>
      <c r="E56" s="6"/>
      <c r="H56" s="29"/>
    </row>
    <row r="57" spans="1:8" x14ac:dyDescent="0.25">
      <c r="A57" s="15"/>
      <c r="B57" s="8">
        <v>36</v>
      </c>
      <c r="C57" s="17"/>
      <c r="D57" s="5"/>
      <c r="E57" s="6"/>
      <c r="H57" s="29"/>
    </row>
    <row r="58" spans="1:8" x14ac:dyDescent="0.25">
      <c r="A58" s="15"/>
      <c r="B58" s="13" t="str">
        <f>"("&amp;ElimMatches!D24&amp;" : "&amp;ElimMatches!D25&amp;")"</f>
        <v>( : )</v>
      </c>
      <c r="C58" s="14" t="str">
        <f>ElimMatches!C29</f>
        <v/>
      </c>
      <c r="D58" s="5"/>
      <c r="E58" s="6"/>
      <c r="H58" s="29"/>
    </row>
    <row r="59" spans="1:8" x14ac:dyDescent="0.25">
      <c r="A59" s="35" t="str">
        <f>ElimMatches!C16</f>
        <v>Seed2</v>
      </c>
      <c r="B59" s="11"/>
      <c r="C59" s="5"/>
      <c r="D59" s="6"/>
      <c r="E59" s="6"/>
      <c r="H59" s="29"/>
    </row>
    <row r="60" spans="1:8" x14ac:dyDescent="0.25">
      <c r="A60" s="7"/>
      <c r="B60" s="13"/>
      <c r="C60" s="5"/>
      <c r="D60" s="6"/>
      <c r="E60" s="6"/>
      <c r="H60" s="29"/>
    </row>
    <row r="61" spans="1:8" x14ac:dyDescent="0.25">
      <c r="A61" s="8">
        <v>32</v>
      </c>
      <c r="B61" s="17"/>
      <c r="C61" s="5"/>
      <c r="D61" s="4" t="str">
        <f>ElimMatches!C30</f>
        <v/>
      </c>
      <c r="E61" s="6"/>
      <c r="H61" s="29"/>
    </row>
    <row r="62" spans="1:8" x14ac:dyDescent="0.25">
      <c r="A62" s="11" t="str">
        <f>"("&amp;ElimMatches!D16&amp;" : "&amp;ElimMatches!D17&amp;")"</f>
        <v>( : )</v>
      </c>
      <c r="B62" s="14" t="str">
        <f>ElimMatches!C25</f>
        <v/>
      </c>
      <c r="C62" s="5"/>
      <c r="D62" s="10" t="str">
        <f>"("&amp;ElimMatches!D30&amp;" : "&amp;ElimMatches!D31&amp;")"</f>
        <v>( : )</v>
      </c>
      <c r="E62" s="6"/>
      <c r="H62" s="29"/>
    </row>
    <row r="63" spans="1:8" x14ac:dyDescent="0.25">
      <c r="A63" s="12" t="str">
        <f>ElimMatches!C17</f>
        <v/>
      </c>
      <c r="B63" s="5"/>
      <c r="C63" s="5"/>
      <c r="D63" s="8">
        <v>39</v>
      </c>
      <c r="E63" s="28" t="str">
        <f>ElimMatches!K30</f>
        <v/>
      </c>
      <c r="H63" s="29"/>
    </row>
    <row r="64" spans="1:8" x14ac:dyDescent="0.25">
      <c r="A64" s="34"/>
      <c r="B64" s="5"/>
      <c r="C64" s="5"/>
      <c r="D64" s="12"/>
      <c r="E64" s="74" t="s">
        <v>41</v>
      </c>
      <c r="H64" s="29"/>
    </row>
    <row r="65" spans="4:4" x14ac:dyDescent="0.25">
      <c r="D65" s="4" t="str">
        <f>ElimMatches!C31</f>
        <v/>
      </c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Doku</vt:lpstr>
      <vt:lpstr>Import</vt:lpstr>
      <vt:lpstr>Seeding</vt:lpstr>
      <vt:lpstr>Pools</vt:lpstr>
      <vt:lpstr>PoolMatches</vt:lpstr>
      <vt:lpstr>PoolStandings</vt:lpstr>
      <vt:lpstr>Draws</vt:lpstr>
      <vt:lpstr>ElimMatches</vt:lpstr>
      <vt:lpstr>Bracket</vt:lpstr>
      <vt:lpstr>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Lick</dc:creator>
  <cp:lastModifiedBy>BN52</cp:lastModifiedBy>
  <cp:lastPrinted>2019-11-09T08:13:35Z</cp:lastPrinted>
  <dcterms:created xsi:type="dcterms:W3CDTF">2019-09-11T08:38:26Z</dcterms:created>
  <dcterms:modified xsi:type="dcterms:W3CDTF">2020-01-24T09:09:21Z</dcterms:modified>
</cp:coreProperties>
</file>