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E:\ÖVV BEACHREFERAT\Turnierraster\"/>
    </mc:Choice>
  </mc:AlternateContent>
  <bookViews>
    <workbookView xWindow="240" yWindow="60" windowWidth="18780" windowHeight="12120" activeTab="1"/>
  </bookViews>
  <sheets>
    <sheet name="Setzliste" sheetId="4" r:id="rId1"/>
    <sheet name="Resultate" sheetId="5" r:id="rId2"/>
    <sheet name="Raster" sheetId="6" r:id="rId3"/>
    <sheet name="Ranking" sheetId="7" r:id="rId4"/>
  </sheets>
  <definedNames>
    <definedName name="_Fill" hidden="1">#REF!</definedName>
    <definedName name="_xlnm.Print_Area" localSheetId="3">Ranking!$A$1:$B$9</definedName>
    <definedName name="_xlnm.Print_Area" localSheetId="2">Raster!$A$1:$I$33</definedName>
    <definedName name="_xlnm.Print_Area" localSheetId="1">Resultate!$A$1:$I$16</definedName>
    <definedName name="_xlnm.Print_Area" localSheetId="0">Setzliste!$A$1:$H$9</definedName>
    <definedName name="_xlnm.Print_Area">#REF!</definedName>
    <definedName name="_xlnm.Print_Titles" localSheetId="1">Resultate!$1:$1</definedName>
    <definedName name="fillPlayers" localSheetId="0">Setzliste!$B$2</definedName>
    <definedName name="fillPlayers_1" localSheetId="0">Setzliste!$B$2</definedName>
    <definedName name="fillPlayers_10" localSheetId="0">Setzliste!$B$2:$H$9</definedName>
    <definedName name="fillPlayers_11" localSheetId="0">Setzliste!$B$2</definedName>
    <definedName name="fillPlayers_2" localSheetId="0">Setzliste!$B$2</definedName>
    <definedName name="fillPlayers_3" localSheetId="0">Setzliste!$B$2</definedName>
    <definedName name="fillPlayers_4" localSheetId="0">Setzliste!$B$2</definedName>
    <definedName name="fillPlayers_5" localSheetId="0">Setzliste!$B$2:$G$15</definedName>
    <definedName name="fillPlayers_6" localSheetId="0">Setzliste!$B$2:$G$10</definedName>
    <definedName name="fillPlayers_7" localSheetId="0">Setzliste!$B$2:$I$9</definedName>
    <definedName name="fillPlayers_8" localSheetId="0">Setzliste!$B$2:$H$9</definedName>
    <definedName name="fillPlayers_9" localSheetId="0">Setzliste!$B$2:$H$9</definedName>
  </definedNames>
  <calcPr calcId="152511"/>
</workbook>
</file>

<file path=xl/calcChain.xml><?xml version="1.0" encoding="utf-8"?>
<calcChain xmlns="http://schemas.openxmlformats.org/spreadsheetml/2006/main">
  <c r="K20" i="6" l="1"/>
  <c r="J14" i="5" l="1"/>
  <c r="I14" i="5"/>
  <c r="G14" i="5"/>
  <c r="I2" i="4"/>
  <c r="D2" i="5" s="1"/>
  <c r="A1" i="6" s="1"/>
  <c r="I3" i="4"/>
  <c r="F5" i="5" s="1"/>
  <c r="A33" i="6" s="1"/>
  <c r="I4" i="4"/>
  <c r="I5" i="4"/>
  <c r="I6" i="4"/>
  <c r="D3" i="5" s="1"/>
  <c r="A9" i="6" s="1"/>
  <c r="I7" i="4"/>
  <c r="F4" i="5" s="1"/>
  <c r="A25" i="6" s="1"/>
  <c r="I8" i="4"/>
  <c r="I9" i="4"/>
  <c r="F2" i="5"/>
  <c r="A5" i="6" s="1"/>
  <c r="G2" i="5"/>
  <c r="I2" i="5"/>
  <c r="J2" i="5"/>
  <c r="A3" i="5"/>
  <c r="A4" i="5" s="1"/>
  <c r="F3" i="5"/>
  <c r="G3" i="5"/>
  <c r="I3" i="5"/>
  <c r="J3" i="5"/>
  <c r="D4" i="5"/>
  <c r="A21" i="6" s="1"/>
  <c r="G4" i="5"/>
  <c r="I4" i="5"/>
  <c r="D7" i="5" s="1"/>
  <c r="B23" i="6" s="1"/>
  <c r="J4" i="5"/>
  <c r="D5" i="5"/>
  <c r="A29" i="6" s="1"/>
  <c r="G5" i="5"/>
  <c r="I5" i="5"/>
  <c r="A32" i="6" s="1"/>
  <c r="J5" i="5"/>
  <c r="G6" i="5"/>
  <c r="I6" i="5"/>
  <c r="B8" i="6" s="1"/>
  <c r="J6" i="5"/>
  <c r="G7" i="5"/>
  <c r="I7" i="5"/>
  <c r="J7" i="5"/>
  <c r="G8" i="5"/>
  <c r="I11" i="6" s="1"/>
  <c r="I8" i="5"/>
  <c r="J8" i="5"/>
  <c r="G9" i="5"/>
  <c r="I9" i="5"/>
  <c r="J9" i="5"/>
  <c r="G10" i="5"/>
  <c r="B6" i="7" s="1"/>
  <c r="I10" i="5"/>
  <c r="H8" i="6" s="1"/>
  <c r="J10" i="5"/>
  <c r="G11" i="5"/>
  <c r="I11" i="5"/>
  <c r="H28" i="6" s="1"/>
  <c r="J11" i="5"/>
  <c r="G12" i="5"/>
  <c r="E8" i="6" s="1"/>
  <c r="I12" i="5"/>
  <c r="J12" i="5"/>
  <c r="G13" i="5"/>
  <c r="I13" i="5"/>
  <c r="J13" i="5"/>
  <c r="G15" i="5"/>
  <c r="B5" i="7" s="1"/>
  <c r="I15" i="5"/>
  <c r="J15" i="5"/>
  <c r="G16" i="5"/>
  <c r="I16" i="5"/>
  <c r="B3" i="7" s="1"/>
  <c r="J16" i="5"/>
  <c r="A3" i="6"/>
  <c r="A11" i="6"/>
  <c r="A13" i="6"/>
  <c r="A3" i="7"/>
  <c r="A4" i="7" s="1"/>
  <c r="A5" i="7" s="1"/>
  <c r="A6" i="7" s="1"/>
  <c r="F19" i="6" l="1"/>
  <c r="B9" i="7"/>
  <c r="J22" i="6"/>
  <c r="A24" i="6"/>
  <c r="F6" i="5"/>
  <c r="B11" i="6" s="1"/>
  <c r="B4" i="7"/>
  <c r="F8" i="5"/>
  <c r="I12" i="6" s="1"/>
  <c r="B8" i="7"/>
  <c r="D19" i="6"/>
  <c r="A12" i="6"/>
  <c r="D8" i="5"/>
  <c r="I8" i="6" s="1"/>
  <c r="D6" i="5"/>
  <c r="B3" i="6" s="1"/>
  <c r="A4" i="6"/>
  <c r="D9" i="5"/>
  <c r="I28" i="6" s="1"/>
  <c r="A23" i="6"/>
  <c r="A5" i="5"/>
  <c r="F7" i="5" s="1"/>
  <c r="B31" i="6" s="1"/>
  <c r="B2" i="7"/>
  <c r="I31" i="6"/>
  <c r="E28" i="6"/>
  <c r="F9" i="5"/>
  <c r="I32" i="6" s="1"/>
  <c r="B7" i="7"/>
  <c r="B28" i="6"/>
  <c r="A6" i="5" l="1"/>
  <c r="A31" i="6"/>
  <c r="D12" i="5" l="1"/>
  <c r="C7" i="6" s="1"/>
  <c r="F11" i="5"/>
  <c r="H24" i="6" s="1"/>
  <c r="A7" i="5"/>
  <c r="D13" i="5" s="1"/>
  <c r="B7" i="6"/>
  <c r="A8" i="5" l="1"/>
  <c r="D14" i="5" s="1"/>
  <c r="J10" i="6" s="1"/>
  <c r="F10" i="5"/>
  <c r="H4" i="6" s="1"/>
  <c r="B27" i="6"/>
  <c r="C27" i="6"/>
  <c r="I10" i="6" l="1"/>
  <c r="A9" i="5"/>
  <c r="F14" i="5" s="1"/>
  <c r="J30" i="6" s="1"/>
  <c r="D10" i="5"/>
  <c r="H10" i="6" s="1"/>
  <c r="I30" i="6" l="1"/>
  <c r="A10" i="5"/>
  <c r="D11" i="5"/>
  <c r="H30" i="6" s="1"/>
  <c r="A11" i="5" l="1"/>
  <c r="A12" i="5" s="1"/>
  <c r="A13" i="5" s="1"/>
  <c r="A14" i="5" s="1"/>
  <c r="F12" i="5"/>
  <c r="F7" i="6" s="1"/>
  <c r="H7" i="6"/>
  <c r="A15" i="5" l="1"/>
  <c r="A16" i="5" s="1"/>
  <c r="J20" i="6"/>
  <c r="H27" i="6"/>
  <c r="F13" i="5"/>
  <c r="F27" i="6" s="1"/>
  <c r="D16" i="5" l="1"/>
  <c r="D13" i="6" s="1"/>
  <c r="D15" i="5"/>
  <c r="F13" i="6" s="1"/>
  <c r="E7" i="6"/>
  <c r="E27" i="6" l="1"/>
  <c r="F15" i="5"/>
  <c r="F21" i="6" s="1"/>
  <c r="F16" i="5"/>
  <c r="D21" i="6" s="1"/>
  <c r="F17" i="6" l="1"/>
  <c r="D17" i="6"/>
</calcChain>
</file>

<file path=xl/connections.xml><?xml version="1.0" encoding="utf-8"?>
<connections xmlns="http://schemas.openxmlformats.org/spreadsheetml/2006/main">
  <connection id="1" name="Verbindung" type="4" refreshedVersion="2" background="1" saveData="1">
    <webPr sourceData="1" parsePre="1" consecutive="1" xl2000="1" url="http://www.volleyball.ch/beachsync.php?mode=viewSetlist&amp;tournament_ID=1284&amp;tableausize=8" htmlTables="1"/>
  </connection>
  <connection id="2" name="Verbindung1" type="4" refreshedVersion="2" background="1" saveData="1">
    <webPr sourceData="1" parsePre="1" consecutive="1" xl2000="1" url="http://www.volleyball.ch/beachsync.php?mode=viewSetlist&amp;tournament_ID=1284&amp;tableausize=8" htmlTables="1"/>
  </connection>
  <connection id="3" name="Verbindung2" type="4" refreshedVersion="2" background="1" saveData="1">
    <webPr sourceData="1" parsePre="1" consecutive="1" xl2000="1" url="http://www.volleyball.ch/beachsync.php?mode=viewSetlist&amp;tournament_ID=1284&amp;tableausize=8" htmlTables="1"/>
  </connection>
  <connection id="4" name="Verbindung3" type="4" refreshedVersion="2" background="1" saveData="1">
    <webPr sourceData="1" parsePre="1" consecutive="1" xl2000="1" url="http://www.volleyball.ch/beachsync.php?mode=viewSetlist&amp;tournament_ID=1647&amp;tableausize=8" htmlTables="1"/>
  </connection>
  <connection id="5" name="Verbindung4" type="4" refreshedVersion="2" background="1" saveData="1">
    <webPr sourceData="1" parsePre="1" consecutive="1" xl2000="1" url="http://www.volleyball.ch/beachsync.php?mode=viewSetlist&amp;tournament_ID=1298&amp;tableausize=8" htmlTables="1"/>
  </connection>
  <connection id="6" name="Verbindung5" type="4" refreshedVersion="2" background="1" saveData="1">
    <webPr sourceData="1" parsePre="1" consecutive="1" xl2000="1" url="http://volleyball.local/beachsync.php?mode=viewSetlist&amp;tournament_ID=1223" htmlTables="1"/>
  </connection>
</connections>
</file>

<file path=xl/sharedStrings.xml><?xml version="1.0" encoding="utf-8"?>
<sst xmlns="http://schemas.openxmlformats.org/spreadsheetml/2006/main" count="112" uniqueCount="35">
  <si>
    <t>Seed</t>
  </si>
  <si>
    <t>Teamname
Player 1/Player 2</t>
  </si>
  <si>
    <t>Court</t>
  </si>
  <si>
    <t>Team 1</t>
  </si>
  <si>
    <t>vs</t>
  </si>
  <si>
    <t>Team 2</t>
  </si>
  <si>
    <t>Result</t>
  </si>
  <si>
    <t>Time</t>
  </si>
  <si>
    <t>1. Set</t>
  </si>
  <si>
    <t>2. Set</t>
  </si>
  <si>
    <t>3. Set</t>
  </si>
  <si>
    <t>I</t>
  </si>
  <si>
    <t>&lt;-&gt;</t>
  </si>
  <si>
    <t>II</t>
  </si>
  <si>
    <t>SF</t>
  </si>
  <si>
    <t>3/4</t>
  </si>
  <si>
    <t>F</t>
  </si>
  <si>
    <t>Semi finals</t>
  </si>
  <si>
    <t>Final</t>
  </si>
  <si>
    <t>3./4. Rank</t>
  </si>
  <si>
    <t>Semifinals</t>
  </si>
  <si>
    <t>Finish</t>
  </si>
  <si>
    <t>Team</t>
  </si>
  <si>
    <t>Ranglistenpunkte</t>
  </si>
  <si>
    <t>Nachname Spieler 1</t>
  </si>
  <si>
    <t>Vorname</t>
  </si>
  <si>
    <t>Nachname Spieler 2</t>
  </si>
  <si>
    <t>Gesamtpunkte</t>
  </si>
  <si>
    <t>Startzeit</t>
  </si>
  <si>
    <t>Endzeit</t>
  </si>
  <si>
    <t>Match
Nummer</t>
  </si>
  <si>
    <t>Runde</t>
  </si>
  <si>
    <t>Winner ranked 7</t>
  </si>
  <si>
    <t>Loser ranked 8</t>
  </si>
  <si>
    <t>7/8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</si>
</sst>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gray0625"/>
    </fill>
    <fill>
      <patternFill patternType="lightDown"/>
    </fill>
  </fills>
  <borders count="6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5" fontId="0" fillId="0" borderId="5" xfId="0" applyNumberFormat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164" fontId="0" fillId="3" borderId="5" xfId="0" applyNumberForma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center"/>
      <protection locked="0"/>
    </xf>
    <xf numFmtId="164" fontId="0" fillId="3" borderId="21" xfId="0" applyNumberForma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164" fontId="2" fillId="0" borderId="3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1" fillId="0" borderId="35" xfId="0" applyNumberFormat="1" applyFont="1" applyBorder="1" applyAlignment="1">
      <alignment horizontal="left" vertical="center"/>
    </xf>
    <xf numFmtId="0" fontId="0" fillId="0" borderId="0" xfId="0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6" xfId="0" applyBorder="1"/>
    <xf numFmtId="37" fontId="5" fillId="4" borderId="36" xfId="0" applyNumberFormat="1" applyFont="1" applyFill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37" fontId="1" fillId="0" borderId="0" xfId="0" applyNumberFormat="1" applyFont="1" applyAlignment="1">
      <alignment horizontal="right" vertical="center"/>
    </xf>
    <xf numFmtId="37" fontId="1" fillId="0" borderId="37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7" fontId="3" fillId="0" borderId="32" xfId="0" applyNumberFormat="1" applyFont="1" applyBorder="1" applyAlignment="1">
      <alignment horizontal="right" vertical="center"/>
    </xf>
    <xf numFmtId="0" fontId="0" fillId="0" borderId="38" xfId="0" applyBorder="1"/>
    <xf numFmtId="0" fontId="1" fillId="0" borderId="39" xfId="0" applyFont="1" applyBorder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" fillId="0" borderId="35" xfId="0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0" fontId="5" fillId="4" borderId="3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40" xfId="0" applyFont="1" applyBorder="1" applyAlignment="1">
      <alignment horizontal="left" vertical="center"/>
    </xf>
    <xf numFmtId="37" fontId="1" fillId="0" borderId="39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38" xfId="0" applyFont="1" applyBorder="1" applyAlignment="1">
      <alignment vertical="center"/>
    </xf>
    <xf numFmtId="37" fontId="1" fillId="0" borderId="35" xfId="0" applyNumberFormat="1" applyFont="1" applyBorder="1" applyAlignment="1">
      <alignment horizontal="right" vertical="center"/>
    </xf>
    <xf numFmtId="0" fontId="3" fillId="0" borderId="38" xfId="0" applyFont="1" applyBorder="1" applyAlignment="1">
      <alignment vertical="center"/>
    </xf>
    <xf numFmtId="0" fontId="3" fillId="0" borderId="32" xfId="0" applyFont="1" applyBorder="1" applyAlignment="1">
      <alignment horizontal="right" vertical="center"/>
    </xf>
    <xf numFmtId="37" fontId="1" fillId="0" borderId="21" xfId="0" applyNumberFormat="1" applyFont="1" applyBorder="1" applyAlignment="1">
      <alignment horizontal="right" vertical="center"/>
    </xf>
    <xf numFmtId="37" fontId="1" fillId="0" borderId="36" xfId="0" applyNumberFormat="1" applyFont="1" applyBorder="1" applyAlignment="1">
      <alignment horizontal="left" vertical="center"/>
    </xf>
    <xf numFmtId="37" fontId="3" fillId="0" borderId="0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3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37" fontId="5" fillId="4" borderId="38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0" xfId="0" applyFill="1" applyBorder="1"/>
    <xf numFmtId="0" fontId="6" fillId="0" borderId="3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7" fontId="1" fillId="0" borderId="0" xfId="0" applyNumberFormat="1" applyFont="1" applyAlignment="1">
      <alignment horizontal="left" vertical="center"/>
    </xf>
    <xf numFmtId="37" fontId="3" fillId="0" borderId="0" xfId="0" applyNumberFormat="1" applyFont="1" applyAlignment="1">
      <alignment horizontal="left" vertical="center"/>
    </xf>
    <xf numFmtId="0" fontId="1" fillId="0" borderId="0" xfId="0" applyFont="1" applyFill="1" applyAlignment="1">
      <alignment vertical="center"/>
    </xf>
    <xf numFmtId="37" fontId="1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Continuous" vertical="center"/>
    </xf>
    <xf numFmtId="0" fontId="4" fillId="0" borderId="41" xfId="0" applyFont="1" applyBorder="1" applyAlignment="1">
      <alignment horizontal="centerContinuous" vertical="center"/>
    </xf>
    <xf numFmtId="0" fontId="4" fillId="0" borderId="33" xfId="0" applyFont="1" applyBorder="1" applyAlignment="1">
      <alignment horizontal="centerContinuous" vertical="center"/>
    </xf>
    <xf numFmtId="0" fontId="4" fillId="0" borderId="42" xfId="0" applyFont="1" applyBorder="1" applyAlignment="1">
      <alignment horizontal="centerContinuous" vertical="center"/>
    </xf>
    <xf numFmtId="0" fontId="4" fillId="0" borderId="43" xfId="0" applyFont="1" applyBorder="1" applyAlignment="1">
      <alignment horizontal="centerContinuous" vertical="center"/>
    </xf>
    <xf numFmtId="0" fontId="4" fillId="0" borderId="4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/>
    </xf>
    <xf numFmtId="0" fontId="3" fillId="0" borderId="30" xfId="0" applyFont="1" applyBorder="1" applyAlignment="1">
      <alignment horizontal="right" vertical="center"/>
    </xf>
    <xf numFmtId="0" fontId="5" fillId="4" borderId="47" xfId="0" applyFont="1" applyFill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6" xfId="0" applyFont="1" applyBorder="1"/>
    <xf numFmtId="0" fontId="1" fillId="0" borderId="37" xfId="0" applyFont="1" applyBorder="1"/>
    <xf numFmtId="0" fontId="1" fillId="0" borderId="39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3" borderId="53" xfId="0" applyFont="1" applyFill="1" applyBorder="1" applyAlignment="1" applyProtection="1">
      <alignment horizontal="center" vertical="center"/>
      <protection locked="0"/>
    </xf>
    <xf numFmtId="0" fontId="2" fillId="3" borderId="54" xfId="0" applyFont="1" applyFill="1" applyBorder="1" applyAlignment="1" applyProtection="1">
      <alignment horizontal="center" vertical="center"/>
      <protection locked="0"/>
    </xf>
    <xf numFmtId="0" fontId="2" fillId="3" borderId="55" xfId="0" applyFont="1" applyFill="1" applyBorder="1" applyAlignment="1" applyProtection="1">
      <alignment horizontal="center" vertical="center"/>
      <protection locked="0"/>
    </xf>
    <xf numFmtId="164" fontId="0" fillId="3" borderId="52" xfId="0" applyNumberFormat="1" applyFill="1" applyBorder="1" applyAlignment="1" applyProtection="1">
      <alignment horizontal="center" vertical="center"/>
      <protection locked="0"/>
    </xf>
    <xf numFmtId="0" fontId="2" fillId="0" borderId="56" xfId="0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3" borderId="57" xfId="0" applyFont="1" applyFill="1" applyBorder="1" applyAlignment="1" applyProtection="1">
      <alignment horizontal="center" vertical="center"/>
      <protection locked="0"/>
    </xf>
    <xf numFmtId="0" fontId="2" fillId="3" borderId="58" xfId="0" applyFont="1" applyFill="1" applyBorder="1" applyAlignment="1" applyProtection="1">
      <alignment horizontal="center" vertical="center"/>
      <protection locked="0"/>
    </xf>
    <xf numFmtId="0" fontId="2" fillId="3" borderId="39" xfId="0" applyFont="1" applyFill="1" applyBorder="1" applyAlignment="1" applyProtection="1">
      <alignment horizontal="center" vertical="center"/>
      <protection locked="0"/>
    </xf>
    <xf numFmtId="49" fontId="2" fillId="0" borderId="59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164" fontId="2" fillId="0" borderId="61" xfId="0" applyNumberFormat="1" applyFont="1" applyBorder="1" applyAlignment="1">
      <alignment horizontal="center" vertical="center"/>
    </xf>
    <xf numFmtId="0" fontId="2" fillId="3" borderId="62" xfId="0" applyFont="1" applyFill="1" applyBorder="1" applyAlignment="1" applyProtection="1">
      <alignment horizontal="center" vertical="center"/>
      <protection locked="0"/>
    </xf>
    <xf numFmtId="0" fontId="2" fillId="3" borderId="63" xfId="0" applyFont="1" applyFill="1" applyBorder="1" applyAlignment="1" applyProtection="1">
      <alignment horizontal="center" vertical="center"/>
      <protection locked="0"/>
    </xf>
    <xf numFmtId="0" fontId="2" fillId="3" borderId="64" xfId="0" applyFont="1" applyFill="1" applyBorder="1" applyAlignment="1" applyProtection="1">
      <alignment horizontal="center" vertical="center"/>
      <protection locked="0"/>
    </xf>
    <xf numFmtId="164" fontId="0" fillId="3" borderId="60" xfId="0" applyNumberFormat="1" applyFill="1" applyBorder="1" applyAlignment="1" applyProtection="1">
      <alignment horizontal="center" vertical="center"/>
      <protection locked="0"/>
    </xf>
    <xf numFmtId="0" fontId="2" fillId="5" borderId="50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342900</xdr:colOff>
      <xdr:row>8</xdr:row>
      <xdr:rowOff>9525</xdr:rowOff>
    </xdr:from>
    <xdr:to>
      <xdr:col>4</xdr:col>
      <xdr:colOff>342900</xdr:colOff>
      <xdr:row>12</xdr:row>
      <xdr:rowOff>123825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4210050" y="1228725"/>
          <a:ext cx="0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4</xdr:col>
      <xdr:colOff>352425</xdr:colOff>
      <xdr:row>21</xdr:row>
      <xdr:rowOff>19050</xdr:rowOff>
    </xdr:from>
    <xdr:to>
      <xdr:col>4</xdr:col>
      <xdr:colOff>352425</xdr:colOff>
      <xdr:row>25</xdr:row>
      <xdr:rowOff>142875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V="1">
          <a:off x="4219575" y="3219450"/>
          <a:ext cx="0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name="fillPlayers_8" growShrinkType="overwriteClear" adjustColumnWidth="0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illPlayers_6" growShrinkType="overwriteClear" adjustColumnWidth="0" connectionId="5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illPlayers_7" growShrinkType="overwriteClear" adjustColumnWidth="0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fillPlayers_10" growShrinkType="overwriteClear" adjustColumnWidth="0" connectionId="1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fillPlayers_5" growShrinkType="overwriteClear" adjustColumnWidth="0" connectionId="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fillPlayers_9" growShrinkType="overwriteClear" adjustColumnWidth="0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I9"/>
  <sheetViews>
    <sheetView workbookViewId="0">
      <selection activeCell="B2" sqref="B2"/>
    </sheetView>
  </sheetViews>
  <sheetFormatPr baseColWidth="10" defaultColWidth="8.7109375" defaultRowHeight="12.75" x14ac:dyDescent="0.2"/>
  <cols>
    <col min="1" max="1" width="3" style="12" customWidth="1"/>
    <col min="2" max="2" width="15.140625" style="13" customWidth="1"/>
    <col min="3" max="3" width="11.28515625" style="13" customWidth="1"/>
    <col min="4" max="4" width="13.28515625" customWidth="1"/>
    <col min="5" max="5" width="16.85546875" style="13" customWidth="1"/>
    <col min="6" max="6" width="12.140625" style="13" customWidth="1"/>
    <col min="7" max="7" width="14.42578125" customWidth="1"/>
    <col min="8" max="8" width="11.85546875" style="12" customWidth="1"/>
    <col min="9" max="9" width="23.5703125" bestFit="1" customWidth="1"/>
    <col min="10" max="10" width="11.42578125" customWidth="1"/>
  </cols>
  <sheetData>
    <row r="1" spans="1:9" ht="43.5" customHeight="1" thickTop="1" thickBot="1" x14ac:dyDescent="0.25">
      <c r="A1" s="1" t="s">
        <v>0</v>
      </c>
      <c r="B1" s="116" t="s">
        <v>24</v>
      </c>
      <c r="C1" s="116" t="s">
        <v>25</v>
      </c>
      <c r="D1" s="2" t="s">
        <v>23</v>
      </c>
      <c r="E1" s="116" t="s">
        <v>26</v>
      </c>
      <c r="F1" s="116" t="s">
        <v>25</v>
      </c>
      <c r="G1" s="2" t="s">
        <v>23</v>
      </c>
      <c r="H1" s="2" t="s">
        <v>27</v>
      </c>
      <c r="I1" s="2" t="s">
        <v>1</v>
      </c>
    </row>
    <row r="2" spans="1:9" s="8" customFormat="1" ht="13.5" customHeight="1" thickTop="1" x14ac:dyDescent="0.2">
      <c r="A2" s="3">
        <v>1</v>
      </c>
      <c r="B2" s="4"/>
      <c r="C2" s="4"/>
      <c r="D2" s="5"/>
      <c r="E2" s="4"/>
      <c r="F2" s="4"/>
      <c r="G2" s="5"/>
      <c r="H2" s="6"/>
      <c r="I2" s="7" t="str">
        <f t="shared" ref="I2:I9" si="0">CONCATENATE(B2," / ",E2)</f>
        <v xml:space="preserve"> / </v>
      </c>
    </row>
    <row r="3" spans="1:9" s="8" customFormat="1" ht="13.5" customHeight="1" x14ac:dyDescent="0.2">
      <c r="A3" s="9">
        <v>2</v>
      </c>
      <c r="B3" s="10"/>
      <c r="C3" s="10"/>
      <c r="D3" s="11"/>
      <c r="E3" s="10"/>
      <c r="F3" s="10"/>
      <c r="G3" s="11"/>
      <c r="H3" s="6"/>
      <c r="I3" s="7" t="str">
        <f t="shared" si="0"/>
        <v xml:space="preserve"> / </v>
      </c>
    </row>
    <row r="4" spans="1:9" s="8" customFormat="1" ht="13.5" customHeight="1" x14ac:dyDescent="0.2">
      <c r="A4" s="9">
        <v>3</v>
      </c>
      <c r="B4" s="10"/>
      <c r="C4" s="10"/>
      <c r="D4" s="11"/>
      <c r="E4" s="10"/>
      <c r="F4" s="10"/>
      <c r="G4" s="11"/>
      <c r="H4" s="6"/>
      <c r="I4" s="7" t="str">
        <f t="shared" si="0"/>
        <v xml:space="preserve"> / </v>
      </c>
    </row>
    <row r="5" spans="1:9" s="8" customFormat="1" ht="13.5" customHeight="1" x14ac:dyDescent="0.2">
      <c r="A5" s="9">
        <v>4</v>
      </c>
      <c r="B5" s="10"/>
      <c r="C5" s="10"/>
      <c r="D5" s="11"/>
      <c r="E5" s="10"/>
      <c r="F5" s="10"/>
      <c r="G5" s="11"/>
      <c r="H5" s="6"/>
      <c r="I5" s="7" t="str">
        <f t="shared" si="0"/>
        <v xml:space="preserve"> / </v>
      </c>
    </row>
    <row r="6" spans="1:9" s="8" customFormat="1" ht="13.5" customHeight="1" x14ac:dyDescent="0.2">
      <c r="A6" s="9">
        <v>5</v>
      </c>
      <c r="B6" s="10"/>
      <c r="C6" s="10"/>
      <c r="D6" s="11"/>
      <c r="E6" s="10"/>
      <c r="F6" s="10"/>
      <c r="G6" s="11"/>
      <c r="H6" s="6"/>
      <c r="I6" s="7" t="str">
        <f t="shared" si="0"/>
        <v xml:space="preserve"> / </v>
      </c>
    </row>
    <row r="7" spans="1:9" s="8" customFormat="1" ht="13.5" customHeight="1" x14ac:dyDescent="0.2">
      <c r="A7" s="9">
        <v>6</v>
      </c>
      <c r="B7" s="10"/>
      <c r="C7" s="10"/>
      <c r="D7" s="11"/>
      <c r="E7" s="10"/>
      <c r="F7" s="10"/>
      <c r="G7" s="11"/>
      <c r="H7" s="6"/>
      <c r="I7" s="7" t="str">
        <f t="shared" si="0"/>
        <v xml:space="preserve"> / </v>
      </c>
    </row>
    <row r="8" spans="1:9" s="8" customFormat="1" ht="13.5" customHeight="1" x14ac:dyDescent="0.2">
      <c r="A8" s="9">
        <v>7</v>
      </c>
      <c r="B8" s="10"/>
      <c r="C8" s="10"/>
      <c r="D8" s="11"/>
      <c r="E8" s="10"/>
      <c r="F8" s="10"/>
      <c r="G8" s="11"/>
      <c r="H8" s="6"/>
      <c r="I8" s="7" t="str">
        <f t="shared" si="0"/>
        <v xml:space="preserve"> / </v>
      </c>
    </row>
    <row r="9" spans="1:9" s="8" customFormat="1" ht="13.5" customHeight="1" x14ac:dyDescent="0.2">
      <c r="A9" s="9">
        <v>8</v>
      </c>
      <c r="B9" s="10"/>
      <c r="C9" s="10"/>
      <c r="D9" s="11"/>
      <c r="E9" s="10"/>
      <c r="F9" s="10"/>
      <c r="G9" s="11"/>
      <c r="H9" s="6"/>
      <c r="I9" s="7" t="str">
        <f t="shared" si="0"/>
        <v xml:space="preserve"> / </v>
      </c>
    </row>
  </sheetData>
  <phoneticPr fontId="0" type="noConversion"/>
  <printOptions horizontalCentered="1"/>
  <pageMargins left="0.74803149606299213" right="0.74803149606299213" top="1.1023622047244095" bottom="0.39370078740157483" header="0.51181102362204722" footer="0.39370078740157483"/>
  <pageSetup paperSize="9" orientation="landscape" horizontalDpi="4294967292" verticalDpi="4294967292" r:id="rId1"/>
  <headerFooter alignWithMargins="0">
    <oddHeader>&amp;C&amp;16Inscription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7"/>
  <sheetViews>
    <sheetView tabSelected="1" topLeftCell="A4" zoomScaleNormal="100" workbookViewId="0">
      <selection activeCell="D18" sqref="D18"/>
    </sheetView>
  </sheetViews>
  <sheetFormatPr baseColWidth="10" defaultColWidth="9.140625" defaultRowHeight="15" x14ac:dyDescent="0.2"/>
  <cols>
    <col min="1" max="1" width="9.28515625" style="46" customWidth="1"/>
    <col min="2" max="2" width="9.85546875" style="46" customWidth="1"/>
    <col min="3" max="3" width="6.42578125" style="46" customWidth="1"/>
    <col min="4" max="4" width="29.42578125" style="46" customWidth="1"/>
    <col min="5" max="5" width="3.5703125" style="46" customWidth="1"/>
    <col min="6" max="6" width="29.42578125" style="46" customWidth="1"/>
    <col min="7" max="9" width="3.85546875" style="46" customWidth="1"/>
    <col min="10" max="10" width="6.140625" style="46" customWidth="1"/>
    <col min="11" max="19" width="3.85546875" style="46" customWidth="1"/>
    <col min="20" max="16384" width="9.140625" style="14"/>
  </cols>
  <sheetData>
    <row r="1" spans="1:23" ht="64.5" customHeight="1" thickTop="1" thickBot="1" x14ac:dyDescent="0.25">
      <c r="A1" s="124" t="s">
        <v>30</v>
      </c>
      <c r="B1" s="125" t="s">
        <v>31</v>
      </c>
      <c r="C1" s="125" t="s">
        <v>2</v>
      </c>
      <c r="D1" s="117" t="s">
        <v>3</v>
      </c>
      <c r="E1" s="117" t="s">
        <v>4</v>
      </c>
      <c r="F1" s="117" t="s">
        <v>5</v>
      </c>
      <c r="G1" s="118" t="s">
        <v>6</v>
      </c>
      <c r="H1" s="119"/>
      <c r="I1" s="120"/>
      <c r="J1" s="126" t="s">
        <v>7</v>
      </c>
      <c r="K1" s="121" t="s">
        <v>8</v>
      </c>
      <c r="L1" s="122"/>
      <c r="M1" s="123"/>
      <c r="N1" s="121" t="s">
        <v>9</v>
      </c>
      <c r="O1" s="122"/>
      <c r="P1" s="123"/>
      <c r="Q1" s="121" t="s">
        <v>10</v>
      </c>
      <c r="R1" s="122"/>
      <c r="S1" s="123"/>
      <c r="T1" s="127" t="s">
        <v>28</v>
      </c>
      <c r="U1" s="127" t="s">
        <v>29</v>
      </c>
    </row>
    <row r="2" spans="1:23" ht="18" customHeight="1" thickTop="1" x14ac:dyDescent="0.2">
      <c r="A2" s="15">
        <v>1</v>
      </c>
      <c r="B2" s="16" t="s">
        <v>11</v>
      </c>
      <c r="C2" s="16"/>
      <c r="D2" s="17" t="str">
        <f>IF(Setzliste!$I$2=" / ",CONCATENATE("Seed #",Setzliste!$A$2),Setzliste!$I$2)</f>
        <v>Seed #1</v>
      </c>
      <c r="E2" s="17" t="s">
        <v>4</v>
      </c>
      <c r="F2" s="17" t="str">
        <f>IF(Setzliste!$I$9=" / ",CONCATENATE("Seed #",Setzliste!$A$9),Setzliste!$I$9)</f>
        <v>Seed #8</v>
      </c>
      <c r="G2" s="18" t="str">
        <f t="shared" ref="G2:G16" si="0">IF(K2=M2,"",SUM(IF(K2&gt;M2,1,0),IF(N2&gt;P2,1,0),IF(Q2&lt;=S2,0,1)))</f>
        <v/>
      </c>
      <c r="H2" s="18" t="s">
        <v>12</v>
      </c>
      <c r="I2" s="18" t="str">
        <f t="shared" ref="I2:I16" si="1">IF(K2=M2,"",SUM(IF(K2&lt;M2,1,0),IF(N2&lt;P2,1,0),IF(Q2&gt;=S2,0,1)))</f>
        <v/>
      </c>
      <c r="J2" s="19">
        <f t="shared" ref="J2:J16" si="2">SUM(U2-T2)</f>
        <v>0</v>
      </c>
      <c r="K2" s="20"/>
      <c r="L2" s="17" t="s">
        <v>12</v>
      </c>
      <c r="M2" s="21"/>
      <c r="N2" s="20"/>
      <c r="O2" s="17" t="s">
        <v>12</v>
      </c>
      <c r="P2" s="21"/>
      <c r="Q2" s="20"/>
      <c r="R2" s="17" t="s">
        <v>12</v>
      </c>
      <c r="S2" s="22"/>
      <c r="T2" s="23"/>
      <c r="U2" s="23"/>
      <c r="V2"/>
      <c r="W2"/>
    </row>
    <row r="3" spans="1:23" ht="18" customHeight="1" x14ac:dyDescent="0.2">
      <c r="A3" s="15">
        <f t="shared" ref="A3:A16" si="3">SUM(A2,1)</f>
        <v>2</v>
      </c>
      <c r="B3" s="16" t="s">
        <v>11</v>
      </c>
      <c r="C3" s="16"/>
      <c r="D3" s="17" t="str">
        <f>IF(Setzliste!$I$6=" / ",CONCATENATE("Seed #",Setzliste!$A$6),Setzliste!$I$6)</f>
        <v>Seed #5</v>
      </c>
      <c r="E3" s="17" t="s">
        <v>4</v>
      </c>
      <c r="F3" s="17" t="str">
        <f>IF(Setzliste!$I$5=" / ",CONCATENATE("Seed #",Setzliste!$A$5),Setzliste!$I$5)</f>
        <v>Seed #4</v>
      </c>
      <c r="G3" s="17" t="str">
        <f t="shared" si="0"/>
        <v/>
      </c>
      <c r="H3" s="17" t="s">
        <v>12</v>
      </c>
      <c r="I3" s="17" t="str">
        <f t="shared" si="1"/>
        <v/>
      </c>
      <c r="J3" s="19">
        <f t="shared" si="2"/>
        <v>0</v>
      </c>
      <c r="K3" s="24"/>
      <c r="L3" s="17" t="s">
        <v>12</v>
      </c>
      <c r="M3" s="25"/>
      <c r="N3" s="24"/>
      <c r="O3" s="17" t="s">
        <v>12</v>
      </c>
      <c r="P3" s="25"/>
      <c r="Q3" s="24"/>
      <c r="R3" s="17" t="s">
        <v>12</v>
      </c>
      <c r="S3" s="26"/>
      <c r="T3" s="23"/>
      <c r="U3" s="23"/>
      <c r="V3"/>
      <c r="W3"/>
    </row>
    <row r="4" spans="1:23" ht="18" customHeight="1" x14ac:dyDescent="0.2">
      <c r="A4" s="15">
        <f t="shared" si="3"/>
        <v>3</v>
      </c>
      <c r="B4" s="16" t="s">
        <v>11</v>
      </c>
      <c r="C4" s="16"/>
      <c r="D4" s="17" t="str">
        <f>IF(Setzliste!$I$4=" / ",CONCATENATE("Seed #",Setzliste!$A$4),Setzliste!$I$4)</f>
        <v>Seed #3</v>
      </c>
      <c r="E4" s="17" t="s">
        <v>4</v>
      </c>
      <c r="F4" s="17" t="str">
        <f>IF(Setzliste!$I$7=" / ",CONCATENATE("Seed #",Setzliste!$A$7),Setzliste!$I$7)</f>
        <v>Seed #6</v>
      </c>
      <c r="G4" s="17" t="str">
        <f t="shared" si="0"/>
        <v/>
      </c>
      <c r="H4" s="17" t="s">
        <v>12</v>
      </c>
      <c r="I4" s="17" t="str">
        <f t="shared" si="1"/>
        <v/>
      </c>
      <c r="J4" s="19">
        <f t="shared" si="2"/>
        <v>0</v>
      </c>
      <c r="K4" s="24"/>
      <c r="L4" s="17" t="s">
        <v>12</v>
      </c>
      <c r="M4" s="25"/>
      <c r="N4" s="24"/>
      <c r="O4" s="17" t="s">
        <v>12</v>
      </c>
      <c r="P4" s="25"/>
      <c r="Q4" s="24"/>
      <c r="R4" s="17" t="s">
        <v>12</v>
      </c>
      <c r="S4" s="26"/>
      <c r="T4" s="23"/>
      <c r="U4" s="23"/>
      <c r="V4"/>
      <c r="W4"/>
    </row>
    <row r="5" spans="1:23" ht="18" customHeight="1" x14ac:dyDescent="0.2">
      <c r="A5" s="15">
        <f t="shared" si="3"/>
        <v>4</v>
      </c>
      <c r="B5" s="16" t="s">
        <v>11</v>
      </c>
      <c r="C5" s="16"/>
      <c r="D5" s="17" t="str">
        <f>IF(Setzliste!$I$8=" / ",CONCATENATE("Seed #",Setzliste!$A$8),Setzliste!$I$8)</f>
        <v>Seed #7</v>
      </c>
      <c r="E5" s="17" t="s">
        <v>4</v>
      </c>
      <c r="F5" s="17" t="str">
        <f>IF(Setzliste!$I$3=" / ",CONCATENATE("Seed #",Setzliste!$A$3),Setzliste!$I$3)</f>
        <v>Seed #2</v>
      </c>
      <c r="G5" s="17" t="str">
        <f t="shared" si="0"/>
        <v/>
      </c>
      <c r="H5" s="17" t="s">
        <v>12</v>
      </c>
      <c r="I5" s="17" t="str">
        <f t="shared" si="1"/>
        <v/>
      </c>
      <c r="J5" s="19">
        <f t="shared" si="2"/>
        <v>0</v>
      </c>
      <c r="K5" s="24"/>
      <c r="L5" s="17" t="s">
        <v>12</v>
      </c>
      <c r="M5" s="25"/>
      <c r="N5" s="24"/>
      <c r="O5" s="17" t="s">
        <v>12</v>
      </c>
      <c r="P5" s="25"/>
      <c r="Q5" s="24"/>
      <c r="R5" s="17" t="s">
        <v>12</v>
      </c>
      <c r="S5" s="26"/>
      <c r="T5" s="23"/>
      <c r="U5" s="23"/>
      <c r="V5"/>
      <c r="W5"/>
    </row>
    <row r="6" spans="1:23" ht="18" customHeight="1" x14ac:dyDescent="0.2">
      <c r="A6" s="15">
        <f t="shared" si="3"/>
        <v>5</v>
      </c>
      <c r="B6" s="16" t="s">
        <v>13</v>
      </c>
      <c r="C6" s="16"/>
      <c r="D6" s="17" t="str">
        <f>IF($G$2=$I$2,CONCATENATE("Winner Match #",$A$2),IF($G$2&gt;$I$2,$D$2,$F$2))</f>
        <v>Winner Match #1</v>
      </c>
      <c r="E6" s="17" t="s">
        <v>4</v>
      </c>
      <c r="F6" s="17" t="str">
        <f>IF($G$3=$I$3,CONCATENATE("Winner Match #",$A$3),IF($G$3&gt;$I$3,$D$3,$F$3))</f>
        <v>Winner Match #2</v>
      </c>
      <c r="G6" s="17" t="str">
        <f t="shared" si="0"/>
        <v/>
      </c>
      <c r="H6" s="17" t="s">
        <v>12</v>
      </c>
      <c r="I6" s="17" t="str">
        <f t="shared" si="1"/>
        <v/>
      </c>
      <c r="J6" s="19">
        <f t="shared" si="2"/>
        <v>0</v>
      </c>
      <c r="K6" s="24"/>
      <c r="L6" s="17" t="s">
        <v>12</v>
      </c>
      <c r="M6" s="25"/>
      <c r="N6" s="24"/>
      <c r="O6" s="17" t="s">
        <v>12</v>
      </c>
      <c r="P6" s="25"/>
      <c r="Q6" s="24"/>
      <c r="R6" s="17" t="s">
        <v>12</v>
      </c>
      <c r="S6" s="26"/>
      <c r="T6" s="23"/>
      <c r="U6" s="23"/>
      <c r="V6"/>
      <c r="W6"/>
    </row>
    <row r="7" spans="1:23" ht="18" customHeight="1" x14ac:dyDescent="0.2">
      <c r="A7" s="15">
        <f t="shared" si="3"/>
        <v>6</v>
      </c>
      <c r="B7" s="16" t="s">
        <v>13</v>
      </c>
      <c r="C7" s="16"/>
      <c r="D7" s="17" t="str">
        <f>IF($G$4=$I$4,CONCATENATE("Winner Match #",$A$4),IF($G$4&gt;$I$4,$D$4,$F$4))</f>
        <v>Winner Match #3</v>
      </c>
      <c r="E7" s="17" t="s">
        <v>4</v>
      </c>
      <c r="F7" s="17" t="str">
        <f>IF($G$5=$I$5,CONCATENATE("Winner Match #",$A$5),IF($G$5&gt;$I$5,$D$5,$F$5))</f>
        <v>Winner Match #4</v>
      </c>
      <c r="G7" s="17" t="str">
        <f t="shared" si="0"/>
        <v/>
      </c>
      <c r="H7" s="17" t="s">
        <v>12</v>
      </c>
      <c r="I7" s="17" t="str">
        <f t="shared" si="1"/>
        <v/>
      </c>
      <c r="J7" s="19">
        <f t="shared" si="2"/>
        <v>0</v>
      </c>
      <c r="K7" s="24"/>
      <c r="L7" s="17" t="s">
        <v>12</v>
      </c>
      <c r="M7" s="25"/>
      <c r="N7" s="24"/>
      <c r="O7" s="17" t="s">
        <v>12</v>
      </c>
      <c r="P7" s="25"/>
      <c r="Q7" s="24"/>
      <c r="R7" s="17" t="s">
        <v>12</v>
      </c>
      <c r="S7" s="26"/>
      <c r="T7" s="23"/>
      <c r="U7" s="23"/>
      <c r="V7"/>
      <c r="W7"/>
    </row>
    <row r="8" spans="1:23" ht="18" customHeight="1" x14ac:dyDescent="0.2">
      <c r="A8" s="15">
        <f t="shared" si="3"/>
        <v>7</v>
      </c>
      <c r="B8" s="16"/>
      <c r="C8" s="16"/>
      <c r="D8" s="17" t="str">
        <f>IF($G$2=$I$2,CONCATENATE("Loser Match #",$A$2),IF($G$2&lt;$I$2,$D$2,$F$2))</f>
        <v>Loser Match #1</v>
      </c>
      <c r="E8" s="17" t="s">
        <v>4</v>
      </c>
      <c r="F8" s="17" t="str">
        <f>IF($G$3=$I$3,CONCATENATE("Loser Match #",$A$3),IF($G$3&lt;$I$3,$D$3,$F$3))</f>
        <v>Loser Match #2</v>
      </c>
      <c r="G8" s="17" t="str">
        <f t="shared" si="0"/>
        <v/>
      </c>
      <c r="H8" s="17" t="s">
        <v>12</v>
      </c>
      <c r="I8" s="17" t="str">
        <f t="shared" si="1"/>
        <v/>
      </c>
      <c r="J8" s="19">
        <f t="shared" si="2"/>
        <v>0</v>
      </c>
      <c r="K8" s="24"/>
      <c r="L8" s="17" t="s">
        <v>12</v>
      </c>
      <c r="M8" s="25"/>
      <c r="N8" s="24"/>
      <c r="O8" s="17" t="s">
        <v>12</v>
      </c>
      <c r="P8" s="25"/>
      <c r="Q8" s="24"/>
      <c r="R8" s="17" t="s">
        <v>12</v>
      </c>
      <c r="S8" s="26"/>
      <c r="T8" s="23"/>
      <c r="U8" s="23"/>
      <c r="V8"/>
      <c r="W8"/>
    </row>
    <row r="9" spans="1:23" ht="18" customHeight="1" x14ac:dyDescent="0.2">
      <c r="A9" s="15">
        <f t="shared" si="3"/>
        <v>8</v>
      </c>
      <c r="B9" s="16"/>
      <c r="C9" s="16"/>
      <c r="D9" s="17" t="str">
        <f>IF($G$4=$I$4,CONCATENATE("Loser Match #",$A$4),IF($G$4&lt;$I$4,$D$4,$F$4))</f>
        <v>Loser Match #3</v>
      </c>
      <c r="E9" s="17" t="s">
        <v>4</v>
      </c>
      <c r="F9" s="17" t="str">
        <f>IF($G$5=$I$5,CONCATENATE("Loser Match #",$A$5),IF($G$5&lt;$I$5,$D$5,$F$5))</f>
        <v>Loser Match #4</v>
      </c>
      <c r="G9" s="17" t="str">
        <f t="shared" si="0"/>
        <v/>
      </c>
      <c r="H9" s="17" t="s">
        <v>12</v>
      </c>
      <c r="I9" s="17" t="str">
        <f t="shared" si="1"/>
        <v/>
      </c>
      <c r="J9" s="19">
        <f t="shared" si="2"/>
        <v>0</v>
      </c>
      <c r="K9" s="24"/>
      <c r="L9" s="17" t="s">
        <v>12</v>
      </c>
      <c r="M9" s="25"/>
      <c r="N9" s="24"/>
      <c r="O9" s="17" t="s">
        <v>12</v>
      </c>
      <c r="P9" s="25"/>
      <c r="Q9" s="24"/>
      <c r="R9" s="17" t="s">
        <v>12</v>
      </c>
      <c r="S9" s="26"/>
      <c r="T9" s="23"/>
      <c r="U9" s="23"/>
      <c r="V9"/>
      <c r="W9"/>
    </row>
    <row r="10" spans="1:23" ht="18" customHeight="1" x14ac:dyDescent="0.2">
      <c r="A10" s="15">
        <f t="shared" si="3"/>
        <v>9</v>
      </c>
      <c r="B10" s="16">
        <v>5</v>
      </c>
      <c r="C10" s="16"/>
      <c r="D10" s="17" t="str">
        <f>IF($G$8=$I$8,CONCATENATE("Winner Match #",$A$8),IF($G$8&gt;$I$8,$D$8,$F$8))</f>
        <v>Winner Match #7</v>
      </c>
      <c r="E10" s="17" t="s">
        <v>4</v>
      </c>
      <c r="F10" s="17" t="str">
        <f>IF($G$7=$I$7,CONCATENATE("Loser Match #",$A$7),IF($G$7&lt;$I$7,$D$7,$F$7))</f>
        <v>Loser Match #6</v>
      </c>
      <c r="G10" s="17" t="str">
        <f t="shared" si="0"/>
        <v/>
      </c>
      <c r="H10" s="17" t="s">
        <v>12</v>
      </c>
      <c r="I10" s="17" t="str">
        <f t="shared" si="1"/>
        <v/>
      </c>
      <c r="J10" s="19">
        <f t="shared" si="2"/>
        <v>0</v>
      </c>
      <c r="K10" s="24"/>
      <c r="L10" s="17" t="s">
        <v>12</v>
      </c>
      <c r="M10" s="25"/>
      <c r="N10" s="24"/>
      <c r="O10" s="17" t="s">
        <v>12</v>
      </c>
      <c r="P10" s="25"/>
      <c r="Q10" s="24"/>
      <c r="R10" s="17" t="s">
        <v>12</v>
      </c>
      <c r="S10" s="26"/>
      <c r="T10" s="23"/>
      <c r="U10" s="23"/>
      <c r="V10"/>
      <c r="W10"/>
    </row>
    <row r="11" spans="1:23" s="33" customFormat="1" ht="18" customHeight="1" thickBot="1" x14ac:dyDescent="0.25">
      <c r="A11" s="27">
        <f t="shared" si="3"/>
        <v>10</v>
      </c>
      <c r="B11" s="28">
        <v>5</v>
      </c>
      <c r="C11" s="28"/>
      <c r="D11" s="29" t="str">
        <f>IF($G$9=$I$9,CONCATENATE("Winner Match #",$A$9),IF($G$9&gt;$I$9,$D$9,$F$9))</f>
        <v>Winner Match #8</v>
      </c>
      <c r="E11" s="29" t="s">
        <v>4</v>
      </c>
      <c r="F11" s="29" t="str">
        <f>IF($G$6=$I$6,CONCATENATE("Loser Match #",$A$6),IF($G$6&lt;$I$6,$D$6,$F$6))</f>
        <v>Loser Match #5</v>
      </c>
      <c r="G11" s="29" t="str">
        <f t="shared" si="0"/>
        <v/>
      </c>
      <c r="H11" s="29" t="s">
        <v>12</v>
      </c>
      <c r="I11" s="29" t="str">
        <f t="shared" si="1"/>
        <v/>
      </c>
      <c r="J11" s="30">
        <f t="shared" si="2"/>
        <v>0</v>
      </c>
      <c r="K11" s="24"/>
      <c r="L11" s="17" t="s">
        <v>12</v>
      </c>
      <c r="M11" s="25"/>
      <c r="N11" s="24"/>
      <c r="O11" s="17" t="s">
        <v>12</v>
      </c>
      <c r="P11" s="25"/>
      <c r="Q11" s="24"/>
      <c r="R11" s="17" t="s">
        <v>12</v>
      </c>
      <c r="S11" s="26"/>
      <c r="T11" s="31"/>
      <c r="U11" s="31"/>
      <c r="V11" s="32"/>
      <c r="W11" s="32"/>
    </row>
    <row r="12" spans="1:23" s="33" customFormat="1" ht="18" customHeight="1" x14ac:dyDescent="0.2">
      <c r="A12" s="141">
        <f t="shared" si="3"/>
        <v>11</v>
      </c>
      <c r="B12" s="34" t="s">
        <v>14</v>
      </c>
      <c r="C12" s="34"/>
      <c r="D12" s="35" t="str">
        <f>IF($G$6=$I$6,CONCATENATE("Winner Match #",$A$6),IF($G$6&gt;$I$6,$D$6,$F$6))</f>
        <v>Winner Match #5</v>
      </c>
      <c r="E12" s="35" t="s">
        <v>4</v>
      </c>
      <c r="F12" s="35" t="str">
        <f>IF($G$10=$I$10,CONCATENATE("Winner Match #",$A$10),IF($G$10&gt;$I$10,$D$10,$F$10))</f>
        <v>Winner Match #9</v>
      </c>
      <c r="G12" s="36" t="str">
        <f t="shared" si="0"/>
        <v/>
      </c>
      <c r="H12" s="36" t="s">
        <v>12</v>
      </c>
      <c r="I12" s="36" t="str">
        <f t="shared" si="1"/>
        <v/>
      </c>
      <c r="J12" s="37">
        <f t="shared" si="2"/>
        <v>0</v>
      </c>
      <c r="K12" s="38"/>
      <c r="L12" s="35" t="s">
        <v>12</v>
      </c>
      <c r="M12" s="39"/>
      <c r="N12" s="38"/>
      <c r="O12" s="35" t="s">
        <v>12</v>
      </c>
      <c r="P12" s="39"/>
      <c r="Q12" s="38"/>
      <c r="R12" s="35" t="s">
        <v>12</v>
      </c>
      <c r="S12" s="40"/>
      <c r="T12" s="41"/>
      <c r="U12" s="41"/>
      <c r="V12" s="32"/>
      <c r="W12" s="32"/>
    </row>
    <row r="13" spans="1:23" s="33" customFormat="1" ht="18" customHeight="1" thickBot="1" x14ac:dyDescent="0.25">
      <c r="A13" s="140">
        <f t="shared" si="3"/>
        <v>12</v>
      </c>
      <c r="B13" s="28" t="s">
        <v>14</v>
      </c>
      <c r="C13" s="28"/>
      <c r="D13" s="29" t="str">
        <f>IF($G$7=$I$7,CONCATENATE("Winner Match #",$A$7),IF($G$7&gt;$I$7,$D$7,$F$7))</f>
        <v>Winner Match #6</v>
      </c>
      <c r="E13" s="29" t="s">
        <v>4</v>
      </c>
      <c r="F13" s="29" t="str">
        <f>IF($G$11=$I$11,CONCATENATE("Winner Match #",$A$11),IF($G$11&gt;$I$11,$D$11,$F$11))</f>
        <v>Winner Match #10</v>
      </c>
      <c r="G13" s="29" t="str">
        <f t="shared" si="0"/>
        <v/>
      </c>
      <c r="H13" s="29" t="s">
        <v>12</v>
      </c>
      <c r="I13" s="29" t="str">
        <f t="shared" si="1"/>
        <v/>
      </c>
      <c r="J13" s="30">
        <f t="shared" si="2"/>
        <v>0</v>
      </c>
      <c r="K13" s="42"/>
      <c r="L13" s="29" t="s">
        <v>12</v>
      </c>
      <c r="M13" s="43"/>
      <c r="N13" s="42"/>
      <c r="O13" s="29" t="s">
        <v>12</v>
      </c>
      <c r="P13" s="43"/>
      <c r="Q13" s="42"/>
      <c r="R13" s="29" t="s">
        <v>12</v>
      </c>
      <c r="S13" s="44"/>
      <c r="T13" s="31"/>
      <c r="U13" s="31"/>
      <c r="V13" s="32"/>
      <c r="W13" s="32"/>
    </row>
    <row r="14" spans="1:23" s="33" customFormat="1" ht="18" customHeight="1" thickBot="1" x14ac:dyDescent="0.25">
      <c r="A14" s="162">
        <f t="shared" si="3"/>
        <v>13</v>
      </c>
      <c r="B14" s="154" t="s">
        <v>34</v>
      </c>
      <c r="C14" s="155"/>
      <c r="D14" s="156" t="str">
        <f>IF($G$8=$I$8,CONCATENATE("Loser Match #",$A$8),IF($G$8&lt;$I$8,$D$8,$F$8))</f>
        <v>Loser Match #7</v>
      </c>
      <c r="E14" s="156"/>
      <c r="F14" s="156" t="str">
        <f>IF($G$9=$I$9,CONCATENATE("Loser Match #",$A$9),IF($G$9&lt;$I$9,$D$9,$F$9))</f>
        <v>Loser Match #8</v>
      </c>
      <c r="G14" s="156" t="str">
        <f t="shared" si="0"/>
        <v/>
      </c>
      <c r="H14" s="156" t="s">
        <v>12</v>
      </c>
      <c r="I14" s="156" t="str">
        <f t="shared" si="1"/>
        <v/>
      </c>
      <c r="J14" s="157">
        <f t="shared" si="2"/>
        <v>0</v>
      </c>
      <c r="K14" s="158"/>
      <c r="L14" s="156"/>
      <c r="M14" s="159"/>
      <c r="N14" s="158"/>
      <c r="O14" s="156"/>
      <c r="P14" s="159"/>
      <c r="Q14" s="158"/>
      <c r="R14" s="156"/>
      <c r="S14" s="160"/>
      <c r="T14" s="161"/>
      <c r="U14" s="161"/>
      <c r="V14" s="32"/>
      <c r="W14" s="32"/>
    </row>
    <row r="15" spans="1:23" s="33" customFormat="1" ht="18" customHeight="1" x14ac:dyDescent="0.2">
      <c r="A15" s="148">
        <f t="shared" si="3"/>
        <v>14</v>
      </c>
      <c r="B15" s="149" t="s">
        <v>15</v>
      </c>
      <c r="C15" s="150"/>
      <c r="D15" s="36" t="str">
        <f>IF($G$12=$I$12,CONCATENATE("Loser Match #",$A$12),IF($G$12&lt;$I$12,$D$12,$F$12))</f>
        <v>Loser Match #11</v>
      </c>
      <c r="E15" s="36" t="s">
        <v>4</v>
      </c>
      <c r="F15" s="36" t="str">
        <f>IF($G$13=$I$13,CONCATENATE("Loser Match #",$A$13),IF($G$13&lt;$I$13,$D$13,$F$13))</f>
        <v>Loser Match #12</v>
      </c>
      <c r="G15" s="36" t="str">
        <f t="shared" si="0"/>
        <v/>
      </c>
      <c r="H15" s="36" t="s">
        <v>12</v>
      </c>
      <c r="I15" s="36" t="str">
        <f t="shared" si="1"/>
        <v/>
      </c>
      <c r="J15" s="37">
        <f t="shared" si="2"/>
        <v>0</v>
      </c>
      <c r="K15" s="151"/>
      <c r="L15" s="36" t="s">
        <v>12</v>
      </c>
      <c r="M15" s="152"/>
      <c r="N15" s="151"/>
      <c r="O15" s="36" t="s">
        <v>12</v>
      </c>
      <c r="P15" s="152"/>
      <c r="Q15" s="151"/>
      <c r="R15" s="36" t="s">
        <v>12</v>
      </c>
      <c r="S15" s="153"/>
      <c r="T15" s="41"/>
      <c r="U15" s="41"/>
      <c r="V15"/>
      <c r="W15" s="32"/>
    </row>
    <row r="16" spans="1:23" ht="18" customHeight="1" thickBot="1" x14ac:dyDescent="0.25">
      <c r="A16" s="163">
        <f t="shared" si="3"/>
        <v>15</v>
      </c>
      <c r="B16" s="164" t="s">
        <v>16</v>
      </c>
      <c r="C16" s="142"/>
      <c r="D16" s="143" t="str">
        <f>IF($G$12=$I$12,CONCATENATE("Winner Match #",$A$12),IF($G$12&gt;$I$12,$D$12,$F$12))</f>
        <v>Winner Match #11</v>
      </c>
      <c r="E16" s="143" t="s">
        <v>4</v>
      </c>
      <c r="F16" s="143" t="str">
        <f>IF($G$13=$I$13,CONCATENATE("Winner Match #",$A$13),IF($G$13&gt;$I$13,$D$13,$F$13))</f>
        <v>Winner Match #12</v>
      </c>
      <c r="G16" s="143" t="str">
        <f t="shared" si="0"/>
        <v/>
      </c>
      <c r="H16" s="143" t="s">
        <v>12</v>
      </c>
      <c r="I16" s="143" t="str">
        <f t="shared" si="1"/>
        <v/>
      </c>
      <c r="J16" s="45">
        <f t="shared" si="2"/>
        <v>0</v>
      </c>
      <c r="K16" s="144"/>
      <c r="L16" s="143" t="s">
        <v>12</v>
      </c>
      <c r="M16" s="145"/>
      <c r="N16" s="144"/>
      <c r="O16" s="143" t="s">
        <v>12</v>
      </c>
      <c r="P16" s="145"/>
      <c r="Q16" s="144"/>
      <c r="R16" s="143" t="s">
        <v>12</v>
      </c>
      <c r="S16" s="146"/>
      <c r="T16" s="147"/>
      <c r="U16" s="147"/>
      <c r="V16"/>
      <c r="W16"/>
    </row>
    <row r="17" ht="15.75" thickTop="1" x14ac:dyDescent="0.2"/>
  </sheetData>
  <sheetProtection selectLockedCells="1"/>
  <phoneticPr fontId="0" type="noConversion"/>
  <printOptions horizontalCentered="1"/>
  <pageMargins left="0.74803149606299213" right="0.74803149606299213" top="1.5748031496062993" bottom="0.39370078740157483" header="0.51181102362204722" footer="0.51181102362204722"/>
  <pageSetup paperSize="9" scale="90" orientation="portrait" horizontalDpi="4294967292" verticalDpi="4294967292" r:id="rId1"/>
  <headerFooter alignWithMargins="0">
    <oddHeader>&amp;C&amp;12 8 Teams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34"/>
  <sheetViews>
    <sheetView topLeftCell="A7" workbookViewId="0">
      <selection activeCell="J4" sqref="J4:K4"/>
    </sheetView>
  </sheetViews>
  <sheetFormatPr baseColWidth="10" defaultColWidth="9.140625" defaultRowHeight="9" x14ac:dyDescent="0.2"/>
  <cols>
    <col min="1" max="2" width="18.7109375" style="49" customWidth="1"/>
    <col min="3" max="3" width="2.7109375" style="49" customWidth="1"/>
    <col min="4" max="4" width="17.85546875" style="49" customWidth="1"/>
    <col min="5" max="5" width="10.28515625" style="49" customWidth="1"/>
    <col min="6" max="6" width="18.7109375" style="49" customWidth="1"/>
    <col min="7" max="7" width="2.7109375" style="59" customWidth="1"/>
    <col min="8" max="11" width="18.7109375" style="49" customWidth="1"/>
    <col min="12" max="16384" width="9.140625" style="49"/>
  </cols>
  <sheetData>
    <row r="1" spans="1:13" ht="12" customHeight="1" x14ac:dyDescent="0.2">
      <c r="A1" s="47" t="str">
        <f>CONCATENATE(Resultate!$D$2," ")</f>
        <v xml:space="preserve">Seed #1 </v>
      </c>
      <c r="B1"/>
      <c r="C1"/>
      <c r="D1"/>
      <c r="E1"/>
      <c r="F1"/>
      <c r="G1" s="48"/>
      <c r="H1"/>
      <c r="J1" s="84"/>
      <c r="K1" s="89"/>
      <c r="L1" s="50"/>
      <c r="M1" s="50"/>
    </row>
    <row r="2" spans="1:13" ht="12" customHeight="1" x14ac:dyDescent="0.2">
      <c r="A2" s="51"/>
      <c r="B2"/>
      <c r="C2"/>
      <c r="D2"/>
      <c r="E2"/>
      <c r="F2"/>
      <c r="G2" s="48"/>
      <c r="H2"/>
      <c r="I2"/>
      <c r="J2"/>
      <c r="K2"/>
      <c r="L2" s="50"/>
      <c r="M2" s="50"/>
    </row>
    <row r="3" spans="1:13" ht="12" customHeight="1" x14ac:dyDescent="0.2">
      <c r="A3" s="52" t="str">
        <f>CONCATENATE("",Resultate!$A$2,"")</f>
        <v>1</v>
      </c>
      <c r="B3" s="53" t="str">
        <f>CONCATENATE(Resultate!$D$6," ")</f>
        <v xml:space="preserve">Winner Match #1 </v>
      </c>
      <c r="C3" s="54"/>
      <c r="D3"/>
      <c r="E3"/>
      <c r="F3"/>
      <c r="G3" s="48"/>
      <c r="H3"/>
      <c r="I3"/>
      <c r="J3"/>
      <c r="K3"/>
      <c r="L3" s="50"/>
      <c r="M3" s="50"/>
    </row>
    <row r="4" spans="1:13" ht="12" customHeight="1" x14ac:dyDescent="0.2">
      <c r="A4" s="55" t="str">
        <f>CONCATENATE("(",Resultate!$G$2," : ",Resultate!$I$2,")")</f>
        <v>( : )</v>
      </c>
      <c r="B4" s="56"/>
      <c r="C4" s="54"/>
      <c r="D4" s="57"/>
      <c r="E4" s="58" t="s">
        <v>17</v>
      </c>
      <c r="H4" s="60" t="str">
        <f>CONCATENATE(Resultate!$F$10," ")</f>
        <v xml:space="preserve">Loser Match #6 </v>
      </c>
      <c r="I4"/>
      <c r="J4" s="138" t="s">
        <v>33</v>
      </c>
      <c r="K4" s="139" t="s">
        <v>32</v>
      </c>
      <c r="L4" s="50"/>
      <c r="M4" s="50"/>
    </row>
    <row r="5" spans="1:13" ht="12" customHeight="1" x14ac:dyDescent="0.2">
      <c r="A5" s="61" t="str">
        <f>CONCATENATE(Resultate!$F$2," ")</f>
        <v xml:space="preserve">Seed #8 </v>
      </c>
      <c r="B5" s="62"/>
      <c r="C5" s="63"/>
      <c r="D5" s="57"/>
      <c r="E5" s="64"/>
      <c r="H5" s="65"/>
      <c r="I5"/>
      <c r="J5"/>
      <c r="K5" s="50"/>
      <c r="L5" s="50"/>
      <c r="M5" s="50"/>
    </row>
    <row r="6" spans="1:13" ht="12" customHeight="1" x14ac:dyDescent="0.2">
      <c r="A6" s="32"/>
      <c r="B6" s="62"/>
      <c r="C6" s="63"/>
      <c r="D6" s="57"/>
      <c r="E6"/>
      <c r="H6" s="66"/>
      <c r="I6"/>
      <c r="J6"/>
      <c r="K6"/>
      <c r="L6" s="50"/>
      <c r="M6" s="50"/>
    </row>
    <row r="7" spans="1:13" ht="12" customHeight="1" x14ac:dyDescent="0.2">
      <c r="A7" s="57"/>
      <c r="B7" s="52" t="str">
        <f>CONCATENATE("",Resultate!$A$6,"")</f>
        <v>5</v>
      </c>
      <c r="C7" s="67" t="str">
        <f>CONCATENATE(Resultate!$D$12," ")</f>
        <v xml:space="preserve">Winner Match #5 </v>
      </c>
      <c r="D7" s="53"/>
      <c r="E7" s="68" t="str">
        <f>CONCATENATE("",Resultate!$A$12,"")</f>
        <v>11</v>
      </c>
      <c r="F7" s="69" t="str">
        <f>CONCATENATE(Resultate!$F$12," ")</f>
        <v xml:space="preserve">Winner Match #9 </v>
      </c>
      <c r="G7" s="70"/>
      <c r="H7" s="71" t="str">
        <f>CONCATENATE("",Resultate!$A$10,"")</f>
        <v>9</v>
      </c>
      <c r="I7"/>
      <c r="J7" s="50"/>
      <c r="K7"/>
      <c r="L7" s="50"/>
      <c r="M7" s="50"/>
    </row>
    <row r="8" spans="1:13" ht="12" customHeight="1" x14ac:dyDescent="0.2">
      <c r="A8" s="57"/>
      <c r="B8" s="55" t="str">
        <f>CONCATENATE("(",Resultate!$G$6," : ",Resultate!$I$6,")")</f>
        <v>( : )</v>
      </c>
      <c r="C8" s="72"/>
      <c r="D8" s="73"/>
      <c r="E8" s="74" t="str">
        <f>CONCATENATE("(",Resultate!$G$12," : ",Resultate!$I$12,")")</f>
        <v>( : )</v>
      </c>
      <c r="F8" s="63"/>
      <c r="G8" s="75"/>
      <c r="H8" s="76" t="str">
        <f>CONCATENATE("(",Resultate!$I$10," : ",Resultate!$G$10,")")</f>
        <v>( : )</v>
      </c>
      <c r="I8" s="77" t="str">
        <f>CONCATENATE(Resultate!$D$8," ")</f>
        <v xml:space="preserve">Loser Match #1 </v>
      </c>
      <c r="J8" s="50"/>
      <c r="K8" s="50"/>
      <c r="L8" s="50"/>
      <c r="M8" s="50"/>
    </row>
    <row r="9" spans="1:13" ht="12" customHeight="1" x14ac:dyDescent="0.2">
      <c r="A9" s="47" t="str">
        <f>CONCATENATE(Resultate!$D$3," ")</f>
        <v xml:space="preserve">Seed #5 </v>
      </c>
      <c r="B9" s="62"/>
      <c r="C9" s="63"/>
      <c r="D9" s="57"/>
      <c r="E9"/>
      <c r="H9" s="78"/>
      <c r="I9" s="129"/>
      <c r="J9" s="50"/>
      <c r="K9" s="50"/>
      <c r="L9" s="50"/>
      <c r="M9" s="50"/>
    </row>
    <row r="10" spans="1:13" ht="12" customHeight="1" x14ac:dyDescent="0.2">
      <c r="A10" s="62"/>
      <c r="B10" s="62"/>
      <c r="C10" s="63"/>
      <c r="D10" s="57"/>
      <c r="H10" s="80" t="str">
        <f>CONCATENATE(Resultate!$D$10," ")</f>
        <v xml:space="preserve">Winner Match #7 </v>
      </c>
      <c r="I10" s="130" t="str">
        <f>CONCATENATE("",Resultate!$A$8,"")</f>
        <v>7</v>
      </c>
      <c r="J10" s="128" t="str">
        <f>CONCATENATE(Resultate!$D$14," ")</f>
        <v xml:space="preserve">Loser Match #7 </v>
      </c>
      <c r="K10" s="50"/>
      <c r="L10" s="50"/>
      <c r="M10" s="50"/>
    </row>
    <row r="11" spans="1:13" ht="12" customHeight="1" x14ac:dyDescent="0.2">
      <c r="A11" s="52" t="str">
        <f>CONCATENATE("",Resultate!$A$3,"")</f>
        <v>2</v>
      </c>
      <c r="B11" s="81" t="str">
        <f>CONCATENATE(Resultate!$F$6," ")</f>
        <v xml:space="preserve">Winner Match #2 </v>
      </c>
      <c r="C11" s="82"/>
      <c r="D11" s="57"/>
      <c r="H11" s="83"/>
      <c r="I11" s="131" t="str">
        <f>CONCATENATE("(",Resultate!$G$8," : ",Resultate!$I$8,")")</f>
        <v>( : )</v>
      </c>
      <c r="J11" s="133"/>
      <c r="K11"/>
      <c r="L11" s="50"/>
      <c r="M11" s="50"/>
    </row>
    <row r="12" spans="1:13" ht="12" customHeight="1" x14ac:dyDescent="0.2">
      <c r="A12" s="55" t="str">
        <f>CONCATENATE("(",Resultate!$G$3," : ",Resultate!$I$3,")")</f>
        <v>( : )</v>
      </c>
      <c r="B12" s="73"/>
      <c r="C12" s="54"/>
      <c r="D12" s="57"/>
      <c r="H12"/>
      <c r="I12" s="80" t="str">
        <f>CONCATENATE(Resultate!$F$8," ")</f>
        <v xml:space="preserve">Loser Match #2 </v>
      </c>
      <c r="J12" s="134"/>
      <c r="K12"/>
      <c r="L12" s="50"/>
      <c r="M12" s="50"/>
    </row>
    <row r="13" spans="1:13" s="89" customFormat="1" ht="12" customHeight="1" x14ac:dyDescent="0.2">
      <c r="A13" s="61" t="str">
        <f>CONCATENATE(Resultate!$F$3," ")</f>
        <v xml:space="preserve">Seed #4 </v>
      </c>
      <c r="B13" s="84"/>
      <c r="C13" s="84"/>
      <c r="D13" s="85" t="str">
        <f>CONCATENATE(Resultate!$D$16," ")</f>
        <v xml:space="preserve">Winner Match #11 </v>
      </c>
      <c r="E13" s="86"/>
      <c r="F13" s="87" t="str">
        <f>CONCATENATE(Resultate!$D$15," ")</f>
        <v xml:space="preserve">Loser Match #11 </v>
      </c>
      <c r="G13" s="88"/>
      <c r="I13" s="84"/>
      <c r="J13" s="134"/>
    </row>
    <row r="14" spans="1:13" ht="12" customHeight="1" x14ac:dyDescent="0.2">
      <c r="A14"/>
      <c r="B14"/>
      <c r="C14"/>
      <c r="D14" s="79"/>
      <c r="E14" s="90"/>
      <c r="F14" s="91"/>
      <c r="G14" s="92"/>
      <c r="I14" s="72"/>
      <c r="J14" s="134"/>
      <c r="K14" s="50"/>
      <c r="L14" s="50"/>
      <c r="M14" s="50"/>
    </row>
    <row r="15" spans="1:13" ht="12" customHeight="1" x14ac:dyDescent="0.2">
      <c r="A15" s="54"/>
      <c r="B15" s="57"/>
      <c r="C15" s="57"/>
      <c r="D15" s="93" t="s">
        <v>18</v>
      </c>
      <c r="E15" s="90"/>
      <c r="F15" s="94" t="s">
        <v>19</v>
      </c>
      <c r="G15" s="95"/>
      <c r="I15" s="84"/>
      <c r="J15" s="134"/>
      <c r="K15" s="50"/>
      <c r="L15" s="50"/>
      <c r="M15" s="50"/>
    </row>
    <row r="16" spans="1:13" ht="12" customHeight="1" x14ac:dyDescent="0.2">
      <c r="A16"/>
      <c r="B16" s="57"/>
      <c r="C16" s="57"/>
      <c r="D16" s="93"/>
      <c r="F16" s="96"/>
      <c r="G16" s="97"/>
      <c r="I16" s="84"/>
      <c r="J16" s="134"/>
      <c r="K16" s="50"/>
      <c r="L16" s="50"/>
      <c r="M16" s="50"/>
    </row>
    <row r="17" spans="1:13" ht="12" customHeight="1" x14ac:dyDescent="0.2">
      <c r="A17" s="57"/>
      <c r="B17"/>
      <c r="C17"/>
      <c r="D17" s="98" t="str">
        <f>CONCATENATE("",Resultate!$A$16,"")</f>
        <v>15</v>
      </c>
      <c r="E17" s="90"/>
      <c r="F17" s="52" t="str">
        <f>CONCATENATE("",Resultate!$A$15,"")</f>
        <v>14</v>
      </c>
      <c r="G17" s="99"/>
      <c r="H17"/>
      <c r="I17" s="89"/>
      <c r="J17" s="134"/>
      <c r="K17" s="50"/>
      <c r="L17" s="50"/>
      <c r="M17" s="50"/>
    </row>
    <row r="18" spans="1:13" ht="12" customHeight="1" x14ac:dyDescent="0.2">
      <c r="A18"/>
      <c r="B18" s="57"/>
      <c r="C18" s="57"/>
      <c r="D18" s="100"/>
      <c r="F18" s="51"/>
      <c r="G18" s="101"/>
      <c r="H18" s="50"/>
      <c r="I18" s="89"/>
      <c r="J18" s="134"/>
      <c r="K18" s="50"/>
      <c r="L18" s="50"/>
      <c r="M18" s="50"/>
    </row>
    <row r="19" spans="1:13" ht="12" customHeight="1" x14ac:dyDescent="0.2">
      <c r="A19"/>
      <c r="B19" s="57"/>
      <c r="C19" s="57"/>
      <c r="D19" s="102" t="str">
        <f>CONCATENATE("(",Resultate!$G$16," : ",Resultate!$I$16,")")</f>
        <v>( : )</v>
      </c>
      <c r="F19" s="103" t="str">
        <f>CONCATENATE("(",Resultate!$G$15," : ",Resultate!$I$15,")")</f>
        <v>( : )</v>
      </c>
      <c r="G19" s="95"/>
      <c r="H19"/>
      <c r="I19" s="84"/>
      <c r="J19" s="134"/>
      <c r="K19" s="50"/>
      <c r="L19" s="50"/>
      <c r="M19" s="50"/>
    </row>
    <row r="20" spans="1:13" ht="12" customHeight="1" x14ac:dyDescent="0.2">
      <c r="A20"/>
      <c r="B20"/>
      <c r="C20"/>
      <c r="D20" s="100"/>
      <c r="F20" s="104"/>
      <c r="G20" s="92"/>
      <c r="I20" s="89"/>
      <c r="J20" s="52" t="str">
        <f>CONCATENATE("",Resultate!$A$14,"")</f>
        <v>13</v>
      </c>
      <c r="K20" s="137" t="str">
        <f>IF(Resultate!G14="","Winner Match #13",(IF(Resultate!G14&gt;Resultate!I14,Resultate!D14,Resultate!F14)))</f>
        <v>Winner Match #13</v>
      </c>
    </row>
    <row r="21" spans="1:13" s="89" customFormat="1" ht="12" customHeight="1" x14ac:dyDescent="0.2">
      <c r="A21" s="47" t="str">
        <f>CONCATENATE(Resultate!$D$4," ")</f>
        <v xml:space="preserve">Seed #3 </v>
      </c>
      <c r="B21" s="84"/>
      <c r="C21" s="84"/>
      <c r="D21" s="67" t="str">
        <f>CONCATENATE(Resultate!$F$16," ")</f>
        <v xml:space="preserve">Winner Match #12 </v>
      </c>
      <c r="F21" s="70" t="str">
        <f>CONCATENATE(Resultate!$F$15," ")</f>
        <v xml:space="preserve">Loser Match #12 </v>
      </c>
      <c r="G21" s="105"/>
      <c r="I21" s="84"/>
      <c r="J21" s="134"/>
    </row>
    <row r="22" spans="1:13" ht="12" customHeight="1" x14ac:dyDescent="0.2">
      <c r="A22" s="62"/>
      <c r="B22"/>
      <c r="C22"/>
      <c r="D22" s="63"/>
      <c r="F22" s="90"/>
      <c r="G22" s="92"/>
      <c r="H22"/>
      <c r="I22" s="89"/>
      <c r="J22" s="103" t="str">
        <f>CONCATENATE("(",Resultate!$G$14," : ",Resultate!$I$14,")")</f>
        <v>( : )</v>
      </c>
    </row>
    <row r="23" spans="1:13" ht="12" customHeight="1" x14ac:dyDescent="0.2">
      <c r="A23" s="52" t="str">
        <f>CONCATENATE("",Resultate!$A$4,"")</f>
        <v>3</v>
      </c>
      <c r="B23" s="106" t="str">
        <f>CONCATENATE(Resultate!$D$7," ")</f>
        <v xml:space="preserve">Winner Match #3 </v>
      </c>
      <c r="C23" s="107"/>
      <c r="D23" s="57"/>
      <c r="H23"/>
      <c r="I23" s="89"/>
      <c r="J23" s="134"/>
    </row>
    <row r="24" spans="1:13" ht="12" customHeight="1" x14ac:dyDescent="0.2">
      <c r="A24" s="55" t="str">
        <f>CONCATENATE("(",Resultate!$G$4," : ",Resultate!$I$4,")")</f>
        <v>( : )</v>
      </c>
      <c r="B24" s="56"/>
      <c r="C24" s="54"/>
      <c r="D24" s="57"/>
      <c r="H24" s="60" t="str">
        <f>CONCATENATE(Resultate!$F$11," ")</f>
        <v xml:space="preserve">Loser Match #5 </v>
      </c>
      <c r="I24" s="89"/>
      <c r="J24" s="134"/>
    </row>
    <row r="25" spans="1:13" s="89" customFormat="1" ht="12" customHeight="1" x14ac:dyDescent="0.2">
      <c r="A25" s="61" t="str">
        <f>CONCATENATE(Resultate!$F$4," ")</f>
        <v xml:space="preserve">Seed #6 </v>
      </c>
      <c r="B25" s="55"/>
      <c r="C25" s="72"/>
      <c r="D25" s="87"/>
      <c r="G25" s="108"/>
      <c r="H25" s="109"/>
      <c r="J25" s="135"/>
    </row>
    <row r="26" spans="1:13" ht="12" customHeight="1" x14ac:dyDescent="0.2">
      <c r="A26"/>
      <c r="B26" s="62"/>
      <c r="C26" s="63"/>
      <c r="D26" s="57"/>
      <c r="E26" s="110"/>
      <c r="H26" s="78"/>
      <c r="I26" s="84"/>
      <c r="J26" s="135"/>
    </row>
    <row r="27" spans="1:13" ht="12" customHeight="1" x14ac:dyDescent="0.2">
      <c r="A27"/>
      <c r="B27" s="52" t="str">
        <f>CONCATENATE("",Resultate!$A$7,"")</f>
        <v>6</v>
      </c>
      <c r="C27" s="67" t="str">
        <f>CONCATENATE(Resultate!$D$13," ")</f>
        <v xml:space="preserve">Winner Match #6 </v>
      </c>
      <c r="D27" s="53"/>
      <c r="E27" s="111" t="str">
        <f>CONCATENATE("",Resultate!$A$13,"")</f>
        <v>12</v>
      </c>
      <c r="F27" s="112" t="str">
        <f>CONCATENATE(Resultate!$F$13," ")</f>
        <v xml:space="preserve">Winner Match #10 </v>
      </c>
      <c r="G27" s="70"/>
      <c r="H27" s="71" t="str">
        <f>CONCATENATE("",Resultate!$A$11,"")</f>
        <v>10</v>
      </c>
      <c r="I27" s="84"/>
      <c r="J27" s="135"/>
      <c r="K27"/>
    </row>
    <row r="28" spans="1:13" ht="12" customHeight="1" x14ac:dyDescent="0.2">
      <c r="A28" s="57"/>
      <c r="B28" s="55" t="str">
        <f>CONCATENATE("(",Resultate!$G$7," : ",Resultate!$I$7,")")</f>
        <v>( : )</v>
      </c>
      <c r="C28" s="72"/>
      <c r="D28" s="54"/>
      <c r="E28" s="113" t="str">
        <f>CONCATENATE("(",Resultate!$G$13," : ",Resultate!$I$13,")")</f>
        <v>( : )</v>
      </c>
      <c r="F28" s="63"/>
      <c r="G28" s="75"/>
      <c r="H28" s="76" t="str">
        <f>CONCATENATE("(",Resultate!$I$11," : ",Resultate!$G$11,")")</f>
        <v>( : )</v>
      </c>
      <c r="I28" s="77" t="str">
        <f>CONCATENATE(Resultate!$D$9," ")</f>
        <v xml:space="preserve">Loser Match #3 </v>
      </c>
      <c r="J28" s="135"/>
    </row>
    <row r="29" spans="1:13" ht="12" customHeight="1" x14ac:dyDescent="0.2">
      <c r="A29" s="47" t="str">
        <f>CONCATENATE(Resultate!$D$5," ")</f>
        <v xml:space="preserve">Seed #7 </v>
      </c>
      <c r="B29" s="62"/>
      <c r="C29" s="63"/>
      <c r="D29" s="57"/>
      <c r="E29" s="50"/>
      <c r="H29" s="78"/>
      <c r="I29" s="132"/>
      <c r="J29" s="135"/>
    </row>
    <row r="30" spans="1:13" ht="12" customHeight="1" x14ac:dyDescent="0.2">
      <c r="A30" s="62"/>
      <c r="B30" s="62"/>
      <c r="C30" s="63"/>
      <c r="D30" s="57"/>
      <c r="E30" s="58" t="s">
        <v>20</v>
      </c>
      <c r="H30" s="80" t="str">
        <f>CONCATENATE(Resultate!$D$11," ")</f>
        <v xml:space="preserve">Winner Match #8 </v>
      </c>
      <c r="I30" s="130" t="str">
        <f>CONCATENATE("",Resultate!$A$9,"")</f>
        <v>8</v>
      </c>
      <c r="J30" s="136" t="str">
        <f>CONCATENATE(Resultate!$F$14," ")</f>
        <v xml:space="preserve">Loser Match #8 </v>
      </c>
    </row>
    <row r="31" spans="1:13" ht="12" customHeight="1" x14ac:dyDescent="0.2">
      <c r="A31" s="52" t="str">
        <f>CONCATENATE("",Resultate!$A$5,"")</f>
        <v>4</v>
      </c>
      <c r="B31" s="61" t="str">
        <f>CONCATENATE(Resultate!$F$7," ")</f>
        <v xml:space="preserve">Winner Match #4 </v>
      </c>
      <c r="C31" s="82"/>
      <c r="D31"/>
      <c r="E31"/>
      <c r="F31"/>
      <c r="G31" s="48"/>
      <c r="H31" s="83"/>
      <c r="I31" s="131" t="str">
        <f>CONCATENATE("(",Resultate!$G$9," : ",Resultate!$I$9,")")</f>
        <v>( : )</v>
      </c>
      <c r="J31" s="50"/>
      <c r="K31"/>
    </row>
    <row r="32" spans="1:13" ht="12" customHeight="1" x14ac:dyDescent="0.2">
      <c r="A32" s="55" t="str">
        <f>CONCATENATE("(",Resultate!$G$5," : ",Resultate!$I$5,")")</f>
        <v>( : )</v>
      </c>
      <c r="B32" s="73"/>
      <c r="C32" s="54"/>
      <c r="D32"/>
      <c r="E32"/>
      <c r="F32"/>
      <c r="G32" s="48"/>
      <c r="H32"/>
      <c r="I32" s="80" t="str">
        <f>CONCATENATE(Resultate!$F$9," ")</f>
        <v xml:space="preserve">Loser Match #4 </v>
      </c>
      <c r="J32" s="50"/>
    </row>
    <row r="33" spans="1:11" ht="12" customHeight="1" x14ac:dyDescent="0.2">
      <c r="A33" s="61" t="str">
        <f>CONCATENATE(Resultate!$F$5," ")</f>
        <v xml:space="preserve">Seed #2 </v>
      </c>
      <c r="B33" s="57"/>
      <c r="C33" s="57"/>
      <c r="D33"/>
      <c r="E33"/>
      <c r="F33"/>
      <c r="G33" s="48"/>
      <c r="H33"/>
      <c r="I33" s="63"/>
      <c r="J33" s="50"/>
      <c r="K33"/>
    </row>
    <row r="34" spans="1:11" ht="11.25" customHeight="1" x14ac:dyDescent="0.2">
      <c r="A34"/>
      <c r="B34"/>
      <c r="C34"/>
      <c r="D34" s="57"/>
      <c r="I34"/>
      <c r="J34" s="50"/>
    </row>
  </sheetData>
  <sheetProtection selectLockedCells="1"/>
  <phoneticPr fontId="0" type="noConversion"/>
  <printOptions horizontalCentered="1" verticalCentered="1"/>
  <pageMargins left="0.39370078740157483" right="0.39370078740157483" top="0.27559055118110237" bottom="0.39370078740157483" header="0.51181102362204722" footer="0.27559055118110237"/>
  <pageSetup paperSize="9" orientation="landscape" horizontalDpi="4294967292" verticalDpi="4294967292" r:id="rId1"/>
  <headerFooter alignWithMargins="0">
    <oddHeader>&amp;C&amp;16Tableau 8 Teams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9"/>
  <sheetViews>
    <sheetView workbookViewId="0">
      <selection activeCell="A10" sqref="A10"/>
    </sheetView>
  </sheetViews>
  <sheetFormatPr baseColWidth="10" defaultColWidth="8.7109375" defaultRowHeight="12.75" x14ac:dyDescent="0.2"/>
  <cols>
    <col min="1" max="1" width="3" style="14" customWidth="1"/>
    <col min="2" max="2" width="19.5703125" customWidth="1"/>
  </cols>
  <sheetData>
    <row r="1" spans="1:2" ht="39" customHeight="1" thickTop="1" thickBot="1" x14ac:dyDescent="0.25">
      <c r="A1" s="114" t="s">
        <v>21</v>
      </c>
      <c r="B1" s="115" t="s">
        <v>22</v>
      </c>
    </row>
    <row r="2" spans="1:2" ht="15.75" customHeight="1" thickTop="1" x14ac:dyDescent="0.2">
      <c r="A2" s="9">
        <v>1</v>
      </c>
      <c r="B2" s="7" t="str">
        <f>IF(Resultate!$G$16=Resultate!$I$16,"1. Rank",IF(Resultate!$G$16&gt;Resultate!$I$16,Resultate!$D$16,Resultate!$F$16))</f>
        <v>1. Rank</v>
      </c>
    </row>
    <row r="3" spans="1:2" ht="15.75" customHeight="1" x14ac:dyDescent="0.2">
      <c r="A3" s="9">
        <f>SUM(A2,1)</f>
        <v>2</v>
      </c>
      <c r="B3" s="7" t="str">
        <f>IF(Resultate!$G$16=Resultate!$I$16,"2. Rank",IF(Resultate!$G$16&lt;Resultate!$I$16,Resultate!$D$16,Resultate!$F$16))</f>
        <v>2. Rank</v>
      </c>
    </row>
    <row r="4" spans="1:2" ht="15.75" customHeight="1" x14ac:dyDescent="0.2">
      <c r="A4" s="9">
        <f>SUM(A3,1)</f>
        <v>3</v>
      </c>
      <c r="B4" s="7" t="str">
        <f>IF(Resultate!$G$15=Resultate!$I$15,"3. Rank",IF(Resultate!$G$15&gt;Resultate!$I$15,Resultate!$D$15,Resultate!$F$15))</f>
        <v>3. Rank</v>
      </c>
    </row>
    <row r="5" spans="1:2" ht="15.75" customHeight="1" x14ac:dyDescent="0.2">
      <c r="A5" s="9">
        <f>SUM(A4,1)</f>
        <v>4</v>
      </c>
      <c r="B5" s="7" t="str">
        <f>IF(Resultate!$G$15=Resultate!$I$15,"4. Rank",IF(Resultate!$G$15&lt;Resultate!$I$15,Resultate!$D$15,Resultate!$F$15))</f>
        <v>4. Rank</v>
      </c>
    </row>
    <row r="6" spans="1:2" ht="15.75" customHeight="1" x14ac:dyDescent="0.2">
      <c r="A6" s="9">
        <f>SUM(A5,1)</f>
        <v>5</v>
      </c>
      <c r="B6" s="7" t="str">
        <f>IF(Resultate!$G$10=Resultate!$I$10,"5. Rank",IF(Resultate!$G$10&lt;Resultate!$I$10,Resultate!$D$10,Resultate!$F$10))</f>
        <v>5. Rank</v>
      </c>
    </row>
    <row r="7" spans="1:2" ht="15.75" customHeight="1" x14ac:dyDescent="0.2">
      <c r="A7" s="9">
        <v>5</v>
      </c>
      <c r="B7" s="7" t="str">
        <f>IF(Resultate!$G$11=Resultate!$I$11,"5. Rank",IF(Resultate!$G$11&lt;Resultate!$I$11,Resultate!$D$11,Resultate!$F$11))</f>
        <v>5. Rank</v>
      </c>
    </row>
    <row r="8" spans="1:2" ht="15.75" customHeight="1" x14ac:dyDescent="0.2">
      <c r="A8" s="9">
        <v>7</v>
      </c>
      <c r="B8" s="7" t="str">
        <f>IF(Resultate!$G$14=Resultate!$I$14,"7. Rank",IF(Resultate!$G$14&gt;Resultate!$I$14,Resultate!$D$14,Resultate!$F$14))</f>
        <v>7. Rank</v>
      </c>
    </row>
    <row r="9" spans="1:2" ht="15.75" customHeight="1" x14ac:dyDescent="0.2">
      <c r="A9" s="9">
        <v>8</v>
      </c>
      <c r="B9" s="7" t="str">
        <f>IF(Resultate!$G$14=Resultate!$I$14,"8. Rank",IF(Resultate!$G$14&lt;Resultate!$I$14,Resultate!$D$14,Resultate!$F$14))</f>
        <v>8. Rank</v>
      </c>
    </row>
  </sheetData>
  <sheetProtection selectLockedCells="1"/>
  <phoneticPr fontId="0" type="noConversion"/>
  <printOptions horizontalCentered="1" gridLines="1" gridLinesSet="0"/>
  <pageMargins left="0.74803149606299213" right="0.74803149606299213" top="1.5748031496062993" bottom="0.98425196850393704" header="0.51181102362204722" footer="0.51181102362204722"/>
  <pageSetup paperSize="9" scale="120" orientation="portrait" horizontalDpi="4294967292" verticalDpi="4294967292" r:id="rId1"/>
  <headerFooter alignWithMargins="0">
    <oddHeader>&amp;C&amp;"Arial,Fett"&amp;12Final Ranking</oddHeader>
    <oddFooter>&amp;L&amp;O&amp;R&amp;D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17</vt:i4>
      </vt:variant>
    </vt:vector>
  </HeadingPairs>
  <TitlesOfParts>
    <vt:vector size="21" baseType="lpstr">
      <vt:lpstr>Setzliste</vt:lpstr>
      <vt:lpstr>Resultate</vt:lpstr>
      <vt:lpstr>Raster</vt:lpstr>
      <vt:lpstr>Ranking</vt:lpstr>
      <vt:lpstr>Ranking!Druckbereich</vt:lpstr>
      <vt:lpstr>Raster!Druckbereich</vt:lpstr>
      <vt:lpstr>Resultate!Druckbereich</vt:lpstr>
      <vt:lpstr>Setzliste!Druckbereich</vt:lpstr>
      <vt:lpstr>Resultate!Drucktitel</vt:lpstr>
      <vt:lpstr>Setzliste!fillPlayers</vt:lpstr>
      <vt:lpstr>Setzliste!fillPlayers_1</vt:lpstr>
      <vt:lpstr>Setzliste!fillPlayers_10</vt:lpstr>
      <vt:lpstr>Setzliste!fillPlayers_11</vt:lpstr>
      <vt:lpstr>Setzliste!fillPlayers_2</vt:lpstr>
      <vt:lpstr>Setzliste!fillPlayers_3</vt:lpstr>
      <vt:lpstr>Setzliste!fillPlayers_4</vt:lpstr>
      <vt:lpstr>Setzliste!fillPlayers_5</vt:lpstr>
      <vt:lpstr>Setzliste!fillPlayers_6</vt:lpstr>
      <vt:lpstr>Setzliste!fillPlayers_7</vt:lpstr>
      <vt:lpstr>Setzliste!fillPlayers_8</vt:lpstr>
      <vt:lpstr>Setzliste!fillPlayers_9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Hurni</dc:creator>
  <cp:lastModifiedBy>Gino</cp:lastModifiedBy>
  <dcterms:created xsi:type="dcterms:W3CDTF">2005-06-20T09:17:43Z</dcterms:created>
  <dcterms:modified xsi:type="dcterms:W3CDTF">2020-05-23T08:22:20Z</dcterms:modified>
</cp:coreProperties>
</file>