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ÖVV BEACHREFERAT\Turnierraster\"/>
    </mc:Choice>
  </mc:AlternateContent>
  <bookViews>
    <workbookView xWindow="0" yWindow="0" windowWidth="28800" windowHeight="12430"/>
  </bookViews>
  <sheets>
    <sheet name="Doku" sheetId="11" r:id="rId1"/>
    <sheet name="Import" sheetId="5" r:id="rId2"/>
    <sheet name="Seeding" sheetId="1" r:id="rId3"/>
    <sheet name="Pools" sheetId="2" r:id="rId4"/>
    <sheet name="PoolMatches" sheetId="3" r:id="rId5"/>
    <sheet name="PoolStandings" sheetId="6" r:id="rId6"/>
    <sheet name="Draws" sheetId="8" r:id="rId7"/>
    <sheet name="ElimMatches" sheetId="4" r:id="rId8"/>
    <sheet name="Bracket" sheetId="9" r:id="rId9"/>
    <sheet name="Result" sheetId="7" r:id="rId10"/>
  </sheets>
  <definedNames>
    <definedName name="_xlnm._FilterDatabase" localSheetId="1" hidden="1">Import!$A$1:$D$33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" i="1" l="1"/>
  <c r="E3" i="1" s="1"/>
  <c r="D4" i="1"/>
  <c r="D5" i="1"/>
  <c r="D6" i="1"/>
  <c r="D7" i="1"/>
  <c r="D8" i="1"/>
  <c r="D9" i="1"/>
  <c r="D10" i="1"/>
  <c r="D11" i="1"/>
  <c r="D12" i="1"/>
  <c r="D13" i="1"/>
  <c r="D14" i="1"/>
  <c r="D15" i="1"/>
  <c r="D2" i="1"/>
  <c r="C49" i="9"/>
  <c r="B57" i="9"/>
  <c r="A52" i="9"/>
  <c r="A44" i="9"/>
  <c r="B41" i="9"/>
  <c r="B25" i="9"/>
  <c r="A20" i="9"/>
  <c r="C17" i="9"/>
  <c r="B9" i="9"/>
  <c r="A12" i="9"/>
  <c r="D60" i="9"/>
  <c r="D33" i="9"/>
  <c r="K8" i="3"/>
  <c r="C23" i="3"/>
  <c r="L22" i="3"/>
  <c r="E7" i="6" s="1"/>
  <c r="K12" i="3"/>
  <c r="C27" i="3"/>
  <c r="L26" i="3"/>
  <c r="K16" i="3"/>
  <c r="C31" i="3"/>
  <c r="K30" i="3"/>
  <c r="B2" i="1"/>
  <c r="E11" i="6"/>
  <c r="B32" i="3"/>
  <c r="B30" i="3"/>
  <c r="B28" i="3"/>
  <c r="B26" i="3"/>
  <c r="B24" i="3"/>
  <c r="B22" i="3"/>
  <c r="B20" i="3"/>
  <c r="B18" i="3"/>
  <c r="B16" i="3"/>
  <c r="B14" i="3"/>
  <c r="B12" i="3"/>
  <c r="B10" i="3"/>
  <c r="B8" i="3"/>
  <c r="B6" i="3"/>
  <c r="B4" i="3"/>
  <c r="B2" i="3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L8" i="3"/>
  <c r="C25" i="3"/>
  <c r="K24" i="3"/>
  <c r="D8" i="6" s="1"/>
  <c r="L12" i="3"/>
  <c r="C29" i="3"/>
  <c r="L28" i="3"/>
  <c r="L14" i="3"/>
  <c r="L10" i="3"/>
  <c r="C11" i="6"/>
  <c r="L6" i="3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2" i="1"/>
  <c r="A3" i="1"/>
  <c r="A4" i="1"/>
  <c r="E4" i="1"/>
  <c r="A5" i="1"/>
  <c r="E5" i="1"/>
  <c r="A6" i="1"/>
  <c r="E6" i="1"/>
  <c r="A7" i="1"/>
  <c r="E7" i="1"/>
  <c r="A8" i="1"/>
  <c r="E8" i="1"/>
  <c r="A9" i="1"/>
  <c r="E9" i="1"/>
  <c r="A10" i="1"/>
  <c r="E10" i="1"/>
  <c r="A11" i="1"/>
  <c r="E11" i="1"/>
  <c r="A12" i="1"/>
  <c r="E12" i="1"/>
  <c r="A13" i="1"/>
  <c r="E13" i="1"/>
  <c r="A14" i="1"/>
  <c r="E14" i="1"/>
  <c r="A15" i="1"/>
  <c r="E15" i="1"/>
  <c r="A16" i="1"/>
  <c r="E16" i="1"/>
  <c r="A17" i="1"/>
  <c r="E17" i="1"/>
  <c r="L16" i="3"/>
  <c r="C33" i="3"/>
  <c r="K32" i="3"/>
  <c r="A2" i="1"/>
  <c r="E2" i="1"/>
  <c r="C7" i="3"/>
  <c r="C8" i="3"/>
  <c r="C9" i="3"/>
  <c r="C12" i="3"/>
  <c r="C15" i="3"/>
  <c r="C13" i="3"/>
  <c r="C10" i="3"/>
  <c r="K10" i="3"/>
  <c r="C11" i="3"/>
  <c r="C5" i="3"/>
  <c r="L4" i="3"/>
  <c r="C21" i="3"/>
  <c r="C16" i="3"/>
  <c r="C3" i="3"/>
  <c r="L2" i="3"/>
  <c r="C17" i="3"/>
  <c r="C4" i="3"/>
  <c r="K4" i="3"/>
  <c r="C19" i="3"/>
  <c r="L18" i="3"/>
  <c r="E3" i="6"/>
  <c r="C14" i="3"/>
  <c r="K14" i="3"/>
  <c r="K6" i="3"/>
  <c r="C22" i="3" s="1"/>
  <c r="C2" i="2"/>
  <c r="A4" i="2"/>
  <c r="B5" i="2"/>
  <c r="C4" i="2"/>
  <c r="B3" i="2"/>
  <c r="D5" i="2"/>
  <c r="D3" i="2"/>
  <c r="D2" i="2"/>
  <c r="C2" i="3"/>
  <c r="K2" i="3"/>
  <c r="B9" i="8"/>
  <c r="C28" i="3"/>
  <c r="C32" i="3"/>
  <c r="D16" i="6"/>
  <c r="C16" i="6"/>
  <c r="C24" i="3"/>
  <c r="C13" i="6"/>
  <c r="E13" i="6"/>
  <c r="C3" i="6"/>
  <c r="B7" i="8"/>
  <c r="C3" i="2"/>
  <c r="D4" i="2"/>
  <c r="C5" i="2"/>
  <c r="B4" i="2"/>
  <c r="A5" i="2"/>
  <c r="C26" i="3"/>
  <c r="K26" i="3"/>
  <c r="D11" i="6"/>
  <c r="C14" i="6"/>
  <c r="D14" i="6"/>
  <c r="C30" i="3"/>
  <c r="L30" i="3"/>
  <c r="E15" i="6"/>
  <c r="K22" i="3"/>
  <c r="A3" i="2"/>
  <c r="A2" i="2"/>
  <c r="C18" i="3"/>
  <c r="K18" i="3"/>
  <c r="C2" i="6"/>
  <c r="B19" i="8"/>
  <c r="B16" i="7"/>
  <c r="B15" i="8"/>
  <c r="L24" i="3"/>
  <c r="L32" i="3"/>
  <c r="L14" i="6"/>
  <c r="K28" i="3"/>
  <c r="E16" i="6"/>
  <c r="C20" i="3"/>
  <c r="K20" i="3"/>
  <c r="D3" i="6"/>
  <c r="I11" i="6"/>
  <c r="I13" i="6"/>
  <c r="L11" i="6"/>
  <c r="L13" i="6"/>
  <c r="B5" i="8"/>
  <c r="C15" i="6"/>
  <c r="L15" i="6"/>
  <c r="I14" i="6"/>
  <c r="I16" i="6"/>
  <c r="L16" i="6"/>
  <c r="C10" i="6"/>
  <c r="D10" i="6"/>
  <c r="C4" i="6"/>
  <c r="D4" i="6"/>
  <c r="L20" i="3"/>
  <c r="C5" i="6"/>
  <c r="J11" i="6"/>
  <c r="M14" i="6"/>
  <c r="C5" i="8" s="1"/>
  <c r="D5" i="8" s="1"/>
  <c r="E5" i="8" s="1"/>
  <c r="H5" i="8" s="1"/>
  <c r="M11" i="6"/>
  <c r="C9" i="8" s="1"/>
  <c r="D9" i="8" s="1"/>
  <c r="E9" i="8" s="1"/>
  <c r="L3" i="6"/>
  <c r="M13" i="6"/>
  <c r="C19" i="8" s="1"/>
  <c r="I3" i="6"/>
  <c r="J13" i="6"/>
  <c r="D12" i="6"/>
  <c r="C12" i="6"/>
  <c r="C17" i="6"/>
  <c r="E17" i="6"/>
  <c r="C9" i="6"/>
  <c r="E9" i="6" s="1"/>
  <c r="B2" i="8"/>
  <c r="I2" i="6"/>
  <c r="L2" i="6"/>
  <c r="D2" i="6"/>
  <c r="D15" i="6"/>
  <c r="B10" i="8"/>
  <c r="M15" i="6"/>
  <c r="C10" i="8" s="1"/>
  <c r="D10" i="8" s="1"/>
  <c r="E10" i="8" s="1"/>
  <c r="I15" i="6"/>
  <c r="J15" i="6"/>
  <c r="J14" i="6"/>
  <c r="M16" i="6"/>
  <c r="C15" i="8" s="1"/>
  <c r="D15" i="8" s="1"/>
  <c r="E15" i="8" s="1"/>
  <c r="L4" i="6"/>
  <c r="J16" i="6"/>
  <c r="B4" i="8"/>
  <c r="L10" i="6"/>
  <c r="M10" i="6"/>
  <c r="C4" i="8" s="1"/>
  <c r="D4" i="8" s="1"/>
  <c r="E4" i="8" s="1"/>
  <c r="H4" i="8" s="1"/>
  <c r="I10" i="6"/>
  <c r="J10" i="6"/>
  <c r="I4" i="6"/>
  <c r="J4" i="6"/>
  <c r="B12" i="8"/>
  <c r="E4" i="6"/>
  <c r="M3" i="6"/>
  <c r="C7" i="8" s="1"/>
  <c r="D7" i="8" s="1"/>
  <c r="E7" i="8" s="1"/>
  <c r="J3" i="6"/>
  <c r="L17" i="6"/>
  <c r="B20" i="8"/>
  <c r="B17" i="7"/>
  <c r="I17" i="6"/>
  <c r="B14" i="8"/>
  <c r="L12" i="6"/>
  <c r="I12" i="6"/>
  <c r="E12" i="6"/>
  <c r="E5" i="6"/>
  <c r="B17" i="8"/>
  <c r="B14" i="7"/>
  <c r="L5" i="6"/>
  <c r="I5" i="6"/>
  <c r="J2" i="6"/>
  <c r="M2" i="6"/>
  <c r="C2" i="8" s="1"/>
  <c r="D2" i="8" s="1"/>
  <c r="E2" i="8" s="1"/>
  <c r="H2" i="8" s="1"/>
  <c r="M4" i="6"/>
  <c r="C12" i="8" s="1"/>
  <c r="D12" i="8" s="1"/>
  <c r="E12" i="8" s="1"/>
  <c r="J17" i="6"/>
  <c r="M17" i="6"/>
  <c r="C20" i="8"/>
  <c r="M12" i="6"/>
  <c r="C14" i="8" s="1"/>
  <c r="D14" i="8" s="1"/>
  <c r="E14" i="8" s="1"/>
  <c r="J12" i="6"/>
  <c r="J5" i="6"/>
  <c r="M5" i="6"/>
  <c r="C17" i="8" s="1"/>
  <c r="L15" i="8"/>
  <c r="C9" i="4" s="1"/>
  <c r="L13" i="8"/>
  <c r="A17" i="9" s="1"/>
  <c r="L12" i="8"/>
  <c r="A9" i="9" s="1"/>
  <c r="L14" i="8"/>
  <c r="C7" i="4" s="1"/>
  <c r="L10" i="8"/>
  <c r="C8" i="4" s="1"/>
  <c r="L9" i="8"/>
  <c r="C6" i="4" s="1"/>
  <c r="L7" i="8"/>
  <c r="L8" i="8"/>
  <c r="C5" i="4" s="1"/>
  <c r="C3" i="4"/>
  <c r="A13" i="9"/>
  <c r="L8" i="4"/>
  <c r="B13" i="7" s="1"/>
  <c r="K4" i="4"/>
  <c r="C12" i="4" s="1"/>
  <c r="K16" i="4"/>
  <c r="C55" i="9" s="1"/>
  <c r="K12" i="4"/>
  <c r="C23" i="9" s="1"/>
  <c r="K2" i="4"/>
  <c r="B11" i="9" s="1"/>
  <c r="K10" i="4"/>
  <c r="C7" i="9" s="1"/>
  <c r="L4" i="4"/>
  <c r="B11" i="7" s="1"/>
  <c r="K14" i="4"/>
  <c r="C20" i="4" s="1"/>
  <c r="K6" i="4"/>
  <c r="C15" i="4" s="1"/>
  <c r="K8" i="4"/>
  <c r="L2" i="4"/>
  <c r="B10" i="7" s="1"/>
  <c r="L6" i="4"/>
  <c r="B12" i="7"/>
  <c r="C16" i="4"/>
  <c r="L16" i="4"/>
  <c r="B9" i="7" s="1"/>
  <c r="B51" i="9"/>
  <c r="B43" i="9"/>
  <c r="L18" i="4"/>
  <c r="C22" i="4"/>
  <c r="D59" i="9" s="1"/>
  <c r="C39" i="9"/>
  <c r="L14" i="4"/>
  <c r="B8" i="7" s="1"/>
  <c r="L12" i="4"/>
  <c r="B7" i="7" s="1"/>
  <c r="L10" i="4"/>
  <c r="B6" i="7" s="1"/>
  <c r="C19" i="4"/>
  <c r="K18" i="4"/>
  <c r="D15" i="9" s="1"/>
  <c r="K20" i="4"/>
  <c r="D47" i="9" s="1"/>
  <c r="L20" i="4"/>
  <c r="C23" i="4" s="1"/>
  <c r="D62" i="9" s="1"/>
  <c r="K22" i="4"/>
  <c r="B4" i="7" s="1"/>
  <c r="L24" i="4"/>
  <c r="B3" i="7" s="1"/>
  <c r="K24" i="4"/>
  <c r="B2" i="7" s="1"/>
  <c r="L22" i="4"/>
  <c r="B5" i="7" s="1"/>
  <c r="C24" i="4" l="1"/>
  <c r="A45" i="9"/>
  <c r="C4" i="4"/>
  <c r="C2" i="4"/>
  <c r="C18" i="4"/>
  <c r="A41" i="9"/>
  <c r="C8" i="6"/>
  <c r="E31" i="9"/>
  <c r="A21" i="9"/>
  <c r="B18" i="8"/>
  <c r="B15" i="7" s="1"/>
  <c r="E61" i="9"/>
  <c r="B2" i="2"/>
  <c r="C6" i="3"/>
  <c r="C21" i="4"/>
  <c r="C25" i="4"/>
  <c r="C11" i="4"/>
  <c r="A53" i="9"/>
  <c r="B19" i="9"/>
  <c r="A49" i="9"/>
  <c r="C7" i="6"/>
  <c r="C6" i="6"/>
  <c r="E8" i="6" l="1"/>
  <c r="B13" i="8"/>
  <c r="B8" i="8"/>
  <c r="K7" i="6"/>
  <c r="H7" i="6"/>
  <c r="I8" i="6"/>
  <c r="J8" i="6" s="1"/>
  <c r="I7" i="6"/>
  <c r="J7" i="6" s="1"/>
  <c r="K11" i="6"/>
  <c r="K8" i="6"/>
  <c r="H8" i="6"/>
  <c r="H2" i="6"/>
  <c r="L9" i="6"/>
  <c r="M9" i="6" s="1"/>
  <c r="C18" i="8" s="1"/>
  <c r="H9" i="6"/>
  <c r="K12" i="6"/>
  <c r="K5" i="6"/>
  <c r="L7" i="6"/>
  <c r="M7" i="6" s="1"/>
  <c r="C8" i="8" s="1"/>
  <c r="D8" i="8" s="1"/>
  <c r="E8" i="8" s="1"/>
  <c r="L8" i="6"/>
  <c r="M8" i="6" s="1"/>
  <c r="C13" i="8" s="1"/>
  <c r="D13" i="8" s="1"/>
  <c r="E13" i="8" s="1"/>
  <c r="H4" i="6"/>
  <c r="K10" i="6"/>
  <c r="K14" i="6"/>
  <c r="K13" i="6"/>
  <c r="K16" i="6"/>
  <c r="H16" i="6"/>
  <c r="H15" i="6"/>
  <c r="K15" i="6"/>
  <c r="K9" i="6"/>
  <c r="H12" i="6"/>
  <c r="H3" i="6"/>
  <c r="H14" i="6"/>
  <c r="H13" i="6"/>
  <c r="I6" i="6"/>
  <c r="J6" i="6" s="1"/>
  <c r="K17" i="6"/>
  <c r="K3" i="6"/>
  <c r="H11" i="6"/>
  <c r="K2" i="6"/>
  <c r="H10" i="6"/>
  <c r="K4" i="6"/>
  <c r="L6" i="6"/>
  <c r="M6" i="6" s="1"/>
  <c r="C3" i="8" s="1"/>
  <c r="D3" i="8" s="1"/>
  <c r="E3" i="8" s="1"/>
  <c r="H3" i="8" s="1"/>
  <c r="H17" i="6"/>
  <c r="I9" i="6"/>
  <c r="J9" i="6" s="1"/>
  <c r="H5" i="6"/>
  <c r="D7" i="6"/>
  <c r="K6" i="6"/>
  <c r="H6" i="6"/>
  <c r="B3" i="8"/>
  <c r="D6" i="6"/>
  <c r="L3" i="8" l="1"/>
  <c r="L4" i="8"/>
  <c r="L2" i="8"/>
  <c r="L5" i="8"/>
  <c r="I12" i="8"/>
  <c r="I15" i="8"/>
  <c r="I13" i="8"/>
  <c r="I14" i="8"/>
  <c r="I8" i="8"/>
  <c r="I9" i="8"/>
  <c r="I10" i="8"/>
  <c r="I7" i="8"/>
  <c r="B35" i="9" l="1"/>
  <c r="C14" i="4"/>
  <c r="B27" i="9"/>
  <c r="C13" i="4"/>
  <c r="C10" i="4"/>
  <c r="B3" i="9"/>
  <c r="B59" i="9"/>
  <c r="C17" i="4"/>
</calcChain>
</file>

<file path=xl/sharedStrings.xml><?xml version="1.0" encoding="utf-8"?>
<sst xmlns="http://schemas.openxmlformats.org/spreadsheetml/2006/main" count="134" uniqueCount="86">
  <si>
    <t>Rank</t>
  </si>
  <si>
    <t>Country</t>
  </si>
  <si>
    <t>Teamname</t>
  </si>
  <si>
    <t>Seed</t>
  </si>
  <si>
    <t>Team</t>
  </si>
  <si>
    <t>Pool A</t>
  </si>
  <si>
    <t>Pool B</t>
  </si>
  <si>
    <t>Pool C</t>
  </si>
  <si>
    <t>Pool D</t>
  </si>
  <si>
    <t>Match Number</t>
  </si>
  <si>
    <t>Pool</t>
  </si>
  <si>
    <t>Team A</t>
  </si>
  <si>
    <t>Set1</t>
  </si>
  <si>
    <t>Set2</t>
  </si>
  <si>
    <t>Set3</t>
  </si>
  <si>
    <t>Date/Time</t>
  </si>
  <si>
    <t>Duration(min)</t>
  </si>
  <si>
    <t>Winner</t>
  </si>
  <si>
    <t>Loser</t>
  </si>
  <si>
    <t>Sets</t>
  </si>
  <si>
    <t>Pos</t>
  </si>
  <si>
    <t>Games won</t>
  </si>
  <si>
    <t>Games lost</t>
  </si>
  <si>
    <t>Sets won</t>
  </si>
  <si>
    <t>Sets lost</t>
  </si>
  <si>
    <t>Sets ratio</t>
  </si>
  <si>
    <t>Points won</t>
  </si>
  <si>
    <t>Points lost</t>
  </si>
  <si>
    <t>Points ratio</t>
  </si>
  <si>
    <t>A</t>
  </si>
  <si>
    <t>B</t>
  </si>
  <si>
    <t>C</t>
  </si>
  <si>
    <t>D</t>
  </si>
  <si>
    <t>Draw 1</t>
  </si>
  <si>
    <t>Pool Results</t>
  </si>
  <si>
    <t>Point Ratio</t>
  </si>
  <si>
    <t>Draw 2</t>
  </si>
  <si>
    <t>Order of Draw</t>
  </si>
  <si>
    <t>goes to</t>
  </si>
  <si>
    <t>Correction Tie</t>
  </si>
  <si>
    <t>Semifinals</t>
  </si>
  <si>
    <t>Bronze</t>
  </si>
  <si>
    <t>Gold</t>
  </si>
  <si>
    <t>Draws durchführen lt. FIVB Sports Regulations</t>
  </si>
  <si>
    <t>In der Spalte "Order of Draw" die Reihenfolge, in der das Team gezogen wurde eintragen</t>
  </si>
  <si>
    <t>Nur die blauen Felder befüllen!</t>
  </si>
  <si>
    <t>Loser ranked 9</t>
  </si>
  <si>
    <t>Loser ranked 5</t>
  </si>
  <si>
    <t>Match #21</t>
  </si>
  <si>
    <t>Match #24</t>
  </si>
  <si>
    <t>Match #23</t>
  </si>
  <si>
    <t>Match #22</t>
  </si>
  <si>
    <t>Match #17</t>
  </si>
  <si>
    <t>Match #18</t>
  </si>
  <si>
    <t>Match #19</t>
  </si>
  <si>
    <t>Match #20</t>
  </si>
  <si>
    <t>ELIM - SHARED 13th</t>
  </si>
  <si>
    <t>Falls es zu Ties kommt, in der Spalte "Correction Ties" die Reihenfolge von Hand korrigieren.</t>
  </si>
  <si>
    <t>Court</t>
  </si>
  <si>
    <t>Entry Points 
Team</t>
  </si>
  <si>
    <t>Seed
Main Draw</t>
  </si>
  <si>
    <t>Wild Card 
(ÖVV/Organizer/
Foreign)</t>
  </si>
  <si>
    <t>Q1</t>
  </si>
  <si>
    <t>Q2</t>
  </si>
  <si>
    <t>Seed 15 und Seed 16 sind mit Q (=Qualifikanten) vorgegeben, wenn kein Qualifikations-
turnier =&gt; löschen</t>
  </si>
  <si>
    <t>WC/Q</t>
  </si>
  <si>
    <t>FIVB Top 20</t>
  </si>
  <si>
    <t>FIVB 21-120</t>
  </si>
  <si>
    <t>FIVB &gt; 121</t>
  </si>
  <si>
    <t>1 Wild Card Foreign</t>
  </si>
  <si>
    <t>Seed 11 + Seed 12</t>
  </si>
  <si>
    <t>Rang</t>
  </si>
  <si>
    <t>Loser Ranked 9</t>
  </si>
  <si>
    <t>Loser Ranked 5</t>
  </si>
  <si>
    <r>
      <rPr>
        <i/>
        <sz val="11"/>
        <color theme="1"/>
        <rFont val="Calibri"/>
        <family val="2"/>
        <scheme val="minor"/>
      </rPr>
      <t>Import:</t>
    </r>
    <r>
      <rPr>
        <sz val="11"/>
        <color theme="1"/>
        <rFont val="Calibri"/>
        <family val="2"/>
        <scheme val="minor"/>
      </rPr>
      <t xml:space="preserve"> Die blauen Felder von Hand befüllen (Entry Points Team optional zu befüllen)
Eingabe Wildcard mit "Ja"</t>
    </r>
  </si>
  <si>
    <r>
      <t xml:space="preserve">evtl. </t>
    </r>
    <r>
      <rPr>
        <i/>
        <sz val="11"/>
        <color theme="1"/>
        <rFont val="Calibri"/>
        <family val="2"/>
        <scheme val="minor"/>
      </rPr>
      <t xml:space="preserve">Import </t>
    </r>
    <r>
      <rPr>
        <sz val="11"/>
        <color theme="1"/>
        <rFont val="Calibri"/>
        <family val="2"/>
        <scheme val="minor"/>
      </rPr>
      <t>nach Seed sortieren</t>
    </r>
  </si>
  <si>
    <r>
      <rPr>
        <i/>
        <sz val="11"/>
        <color theme="1"/>
        <rFont val="Calibri"/>
        <family val="2"/>
        <scheme val="minor"/>
      </rPr>
      <t>Seeding</t>
    </r>
    <r>
      <rPr>
        <sz val="11"/>
        <color theme="1"/>
        <rFont val="Calibri"/>
        <family val="2"/>
        <scheme val="minor"/>
      </rPr>
      <t xml:space="preserve"> und </t>
    </r>
    <r>
      <rPr>
        <i/>
        <sz val="11"/>
        <color theme="1"/>
        <rFont val="Calibri"/>
        <family val="2"/>
        <scheme val="minor"/>
      </rPr>
      <t>Pools</t>
    </r>
    <r>
      <rPr>
        <sz val="11"/>
        <color theme="1"/>
        <rFont val="Calibri"/>
        <family val="2"/>
        <scheme val="minor"/>
      </rPr>
      <t xml:space="preserve"> generieren sich automatisch</t>
    </r>
  </si>
  <si>
    <r>
      <rPr>
        <i/>
        <sz val="11"/>
        <color theme="1"/>
        <rFont val="Calibri"/>
        <family val="2"/>
        <scheme val="minor"/>
      </rPr>
      <t xml:space="preserve">Pool Matches: </t>
    </r>
    <r>
      <rPr>
        <sz val="11"/>
        <color theme="1"/>
        <rFont val="Calibri"/>
        <family val="2"/>
        <scheme val="minor"/>
      </rPr>
      <t>nach jedem Spiel Ergebnis eintragen</t>
    </r>
  </si>
  <si>
    <r>
      <rPr>
        <i/>
        <sz val="11"/>
        <color theme="1"/>
        <rFont val="Calibri"/>
        <family val="2"/>
        <scheme val="minor"/>
      </rPr>
      <t>Draws:</t>
    </r>
    <r>
      <rPr>
        <sz val="11"/>
        <color theme="1"/>
        <rFont val="Calibri"/>
        <family val="2"/>
        <scheme val="minor"/>
      </rPr>
      <t xml:space="preserve"> nach der Pool Phase werden die Draws automatisch berechnet</t>
    </r>
  </si>
  <si>
    <r>
      <rPr>
        <i/>
        <sz val="11"/>
        <color theme="1"/>
        <rFont val="Calibri"/>
        <family val="2"/>
        <scheme val="minor"/>
      </rPr>
      <t>Elimination Matches</t>
    </r>
    <r>
      <rPr>
        <sz val="11"/>
        <color theme="1"/>
        <rFont val="Calibri"/>
        <family val="2"/>
        <scheme val="minor"/>
      </rPr>
      <t xml:space="preserve"> und </t>
    </r>
    <r>
      <rPr>
        <i/>
        <sz val="11"/>
        <color theme="1"/>
        <rFont val="Calibri"/>
        <family val="2"/>
        <scheme val="minor"/>
      </rPr>
      <t>Bracket</t>
    </r>
    <r>
      <rPr>
        <sz val="11"/>
        <color theme="1"/>
        <rFont val="Calibri"/>
        <family val="2"/>
        <scheme val="minor"/>
      </rPr>
      <t xml:space="preserve"> werden generiert</t>
    </r>
  </si>
  <si>
    <r>
      <rPr>
        <i/>
        <sz val="11"/>
        <color theme="1"/>
        <rFont val="Calibri"/>
        <family val="2"/>
        <scheme val="minor"/>
      </rPr>
      <t xml:space="preserve">ElimMatches: </t>
    </r>
    <r>
      <rPr>
        <sz val="11"/>
        <color theme="1"/>
        <rFont val="Calibri"/>
        <family val="2"/>
        <scheme val="minor"/>
      </rPr>
      <t>nach jedem Spiel eintragen</t>
    </r>
  </si>
  <si>
    <r>
      <rPr>
        <i/>
        <sz val="11"/>
        <color theme="1"/>
        <rFont val="Calibri"/>
        <family val="2"/>
        <scheme val="minor"/>
      </rPr>
      <t xml:space="preserve">Result </t>
    </r>
    <r>
      <rPr>
        <sz val="11"/>
        <color theme="1"/>
        <rFont val="Calibri"/>
        <family val="2"/>
        <scheme val="minor"/>
      </rPr>
      <t>zeigt die endgültigen Platzierungen</t>
    </r>
  </si>
  <si>
    <t>1 WC ÖVV/1 WC Organizer</t>
  </si>
  <si>
    <t>Telefon: +43660 689 57 34 (Do 14-18, Fr 12-16 Uhr)</t>
  </si>
  <si>
    <t>Beach Volleyball-Referat: Christian Lick</t>
  </si>
  <si>
    <t xml:space="preserve">E-Mail: beachreferat@volleynet.at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</si>
</sst>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7"/>
      <name val="Arial Narrow"/>
      <family val="2"/>
    </font>
    <font>
      <b/>
      <sz val="9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b/>
      <sz val="7"/>
      <name val="Arial Narrow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gray06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quotePrefix="1"/>
    <xf numFmtId="164" fontId="0" fillId="0" borderId="0" xfId="0" applyNumberFormat="1"/>
    <xf numFmtId="0" fontId="0" fillId="0" borderId="0" xfId="0" applyAlignment="1">
      <alignment horizontal="center" textRotation="90"/>
    </xf>
    <xf numFmtId="37" fontId="1" fillId="0" borderId="0" xfId="0" applyNumberFormat="1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37" fontId="2" fillId="2" borderId="2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37" fontId="3" fillId="0" borderId="1" xfId="0" applyNumberFormat="1" applyFont="1" applyBorder="1" applyAlignment="1">
      <alignment horizontal="right" vertical="center"/>
    </xf>
    <xf numFmtId="37" fontId="1" fillId="0" borderId="2" xfId="0" applyNumberFormat="1" applyFont="1" applyBorder="1" applyAlignment="1">
      <alignment horizontal="right" vertical="center"/>
    </xf>
    <xf numFmtId="37" fontId="1" fillId="0" borderId="4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37" fontId="1" fillId="0" borderId="0" xfId="0" applyNumberFormat="1" applyFont="1" applyAlignment="1">
      <alignment horizontal="right" vertical="center"/>
    </xf>
    <xf numFmtId="37" fontId="1" fillId="0" borderId="0" xfId="0" applyNumberFormat="1" applyFont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2" xfId="0" applyBorder="1"/>
    <xf numFmtId="0" fontId="1" fillId="0" borderId="3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37" fontId="1" fillId="0" borderId="0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vertical="center"/>
    </xf>
    <xf numFmtId="37" fontId="3" fillId="0" borderId="0" xfId="0" applyNumberFormat="1" applyFont="1" applyBorder="1" applyAlignment="1">
      <alignment horizontal="right" vertical="center"/>
    </xf>
    <xf numFmtId="0" fontId="0" fillId="3" borderId="8" xfId="0" applyFill="1" applyBorder="1"/>
    <xf numFmtId="0" fontId="0" fillId="3" borderId="0" xfId="0" applyFill="1"/>
    <xf numFmtId="0" fontId="0" fillId="0" borderId="0" xfId="0" applyAlignment="1">
      <alignment vertical="top" wrapText="1"/>
    </xf>
    <xf numFmtId="0" fontId="0" fillId="0" borderId="0" xfId="0" applyFill="1"/>
    <xf numFmtId="0" fontId="1" fillId="0" borderId="0" xfId="0" applyFont="1" applyBorder="1" applyAlignment="1">
      <alignment horizontal="center" vertical="center"/>
    </xf>
    <xf numFmtId="37" fontId="1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37" fontId="2" fillId="0" borderId="0" xfId="0" applyNumberFormat="1" applyFont="1" applyFill="1" applyBorder="1" applyAlignment="1">
      <alignment horizontal="center" vertical="center"/>
    </xf>
    <xf numFmtId="37" fontId="1" fillId="0" borderId="0" xfId="0" applyNumberFormat="1" applyFont="1" applyFill="1" applyBorder="1" applyAlignment="1">
      <alignment horizontal="right" vertical="center"/>
    </xf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164" fontId="0" fillId="5" borderId="0" xfId="0" applyNumberFormat="1" applyFill="1"/>
    <xf numFmtId="164" fontId="0" fillId="4" borderId="0" xfId="0" applyNumberFormat="1" applyFill="1"/>
    <xf numFmtId="164" fontId="0" fillId="6" borderId="0" xfId="0" applyNumberFormat="1" applyFill="1"/>
    <xf numFmtId="164" fontId="0" fillId="7" borderId="0" xfId="0" applyNumberFormat="1" applyFill="1"/>
    <xf numFmtId="0" fontId="7" fillId="6" borderId="0" xfId="0" applyFont="1" applyFill="1"/>
    <xf numFmtId="0" fontId="7" fillId="7" borderId="0" xfId="0" applyFont="1" applyFill="1"/>
    <xf numFmtId="0" fontId="7" fillId="4" borderId="0" xfId="0" applyFont="1" applyFill="1"/>
    <xf numFmtId="0" fontId="7" fillId="5" borderId="0" xfId="0" applyFont="1" applyFill="1"/>
    <xf numFmtId="0" fontId="0" fillId="0" borderId="0" xfId="0" applyAlignment="1">
      <alignment vertical="center" wrapText="1"/>
    </xf>
    <xf numFmtId="1" fontId="0" fillId="0" borderId="0" xfId="0" applyNumberFormat="1"/>
    <xf numFmtId="37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vertical="top" wrapText="1"/>
    </xf>
    <xf numFmtId="0" fontId="10" fillId="8" borderId="0" xfId="0" applyFont="1" applyFill="1" applyAlignment="1">
      <alignment vertical="top" wrapText="1"/>
    </xf>
    <xf numFmtId="0" fontId="0" fillId="0" borderId="0" xfId="0" applyAlignment="1">
      <alignment horizontal="center" textRotation="90" wrapText="1"/>
    </xf>
    <xf numFmtId="0" fontId="8" fillId="0" borderId="0" xfId="0" applyFont="1" applyAlignment="1">
      <alignment horizontal="center" vertical="center" textRotation="90"/>
    </xf>
    <xf numFmtId="1" fontId="0" fillId="3" borderId="8" xfId="0" applyNumberFormat="1" applyFill="1" applyBorder="1"/>
  </cellXfs>
  <cellStyles count="1">
    <cellStyle name="Standard" xfId="0" builtinId="0"/>
  </cellStyles>
  <dxfs count="1"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4688696</xdr:colOff>
      <xdr:row>25</xdr:row>
      <xdr:rowOff>3012</xdr:rowOff>
    </xdr:from>
    <xdr:to>
      <xdr:col>1</xdr:col>
      <xdr:colOff>5335676</xdr:colOff>
      <xdr:row>30</xdr:row>
      <xdr:rowOff>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3149" y="4557759"/>
          <a:ext cx="646980" cy="9027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0"/>
  <sheetViews>
    <sheetView tabSelected="1" workbookViewId="0">
      <selection activeCell="B33" sqref="B33"/>
    </sheetView>
  </sheetViews>
  <sheetFormatPr baseColWidth="10" defaultColWidth="11.375" defaultRowHeight="14.3" x14ac:dyDescent="0.25"/>
  <cols>
    <col min="1" max="1" width="6.875" style="55" customWidth="1"/>
    <col min="2" max="2" width="78.25" style="32" bestFit="1" customWidth="1"/>
    <col min="3" max="16384" width="11.375" style="32"/>
  </cols>
  <sheetData>
    <row r="2" spans="1:2" ht="28.55" x14ac:dyDescent="0.25">
      <c r="A2" s="55">
        <v>1</v>
      </c>
      <c r="B2" s="32" t="s">
        <v>74</v>
      </c>
    </row>
    <row r="3" spans="1:2" x14ac:dyDescent="0.25">
      <c r="B3" s="32" t="s">
        <v>75</v>
      </c>
    </row>
    <row r="5" spans="1:2" x14ac:dyDescent="0.25">
      <c r="A5" s="55">
        <v>2</v>
      </c>
      <c r="B5" s="32" t="s">
        <v>76</v>
      </c>
    </row>
    <row r="6" spans="1:2" ht="30.75" customHeight="1" x14ac:dyDescent="0.25">
      <c r="B6" s="32" t="s">
        <v>64</v>
      </c>
    </row>
    <row r="8" spans="1:2" x14ac:dyDescent="0.25">
      <c r="A8" s="55">
        <v>3</v>
      </c>
      <c r="B8" s="32" t="s">
        <v>77</v>
      </c>
    </row>
    <row r="9" spans="1:2" x14ac:dyDescent="0.25">
      <c r="B9" s="55" t="s">
        <v>45</v>
      </c>
    </row>
    <row r="11" spans="1:2" x14ac:dyDescent="0.25">
      <c r="A11" s="55">
        <v>4</v>
      </c>
      <c r="B11" s="32" t="s">
        <v>78</v>
      </c>
    </row>
    <row r="12" spans="1:2" x14ac:dyDescent="0.25">
      <c r="B12" s="32" t="s">
        <v>57</v>
      </c>
    </row>
    <row r="13" spans="1:2" x14ac:dyDescent="0.25">
      <c r="B13" s="32" t="s">
        <v>43</v>
      </c>
    </row>
    <row r="15" spans="1:2" x14ac:dyDescent="0.25">
      <c r="A15" s="55">
        <v>5</v>
      </c>
      <c r="B15" s="32" t="s">
        <v>44</v>
      </c>
    </row>
    <row r="17" spans="1:2" x14ac:dyDescent="0.25">
      <c r="B17" s="32" t="s">
        <v>79</v>
      </c>
    </row>
    <row r="19" spans="1:2" x14ac:dyDescent="0.25">
      <c r="A19" s="55">
        <v>6</v>
      </c>
      <c r="B19" s="32" t="s">
        <v>80</v>
      </c>
    </row>
    <row r="20" spans="1:2" x14ac:dyDescent="0.25">
      <c r="B20" s="55" t="s">
        <v>45</v>
      </c>
    </row>
    <row r="22" spans="1:2" x14ac:dyDescent="0.25">
      <c r="A22" s="55">
        <v>7</v>
      </c>
      <c r="B22" s="32" t="s">
        <v>81</v>
      </c>
    </row>
    <row r="26" spans="1:2" x14ac:dyDescent="0.25">
      <c r="B26" s="56"/>
    </row>
    <row r="27" spans="1:2" x14ac:dyDescent="0.25">
      <c r="B27" s="56" t="s">
        <v>84</v>
      </c>
    </row>
    <row r="28" spans="1:2" x14ac:dyDescent="0.25">
      <c r="B28" s="56" t="s">
        <v>85</v>
      </c>
    </row>
    <row r="29" spans="1:2" x14ac:dyDescent="0.25">
      <c r="B29" s="56" t="s">
        <v>83</v>
      </c>
    </row>
    <row r="30" spans="1:2" x14ac:dyDescent="0.25">
      <c r="B30" s="56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I14" sqref="I14"/>
    </sheetView>
  </sheetViews>
  <sheetFormatPr baseColWidth="10" defaultColWidth="10.75" defaultRowHeight="14.3" x14ac:dyDescent="0.25"/>
  <cols>
    <col min="2" max="2" width="38.75" bestFit="1" customWidth="1"/>
  </cols>
  <sheetData>
    <row r="1" spans="1:4" ht="14.95" customHeight="1" x14ac:dyDescent="0.25">
      <c r="A1" t="s">
        <v>71</v>
      </c>
      <c r="B1" t="s">
        <v>4</v>
      </c>
    </row>
    <row r="2" spans="1:4" x14ac:dyDescent="0.25">
      <c r="A2">
        <v>1</v>
      </c>
      <c r="B2" t="str">
        <f>ElimMatches!K24</f>
        <v/>
      </c>
      <c r="D2" s="52"/>
    </row>
    <row r="3" spans="1:4" x14ac:dyDescent="0.25">
      <c r="A3">
        <v>2</v>
      </c>
      <c r="B3" t="str">
        <f>ElimMatches!L24</f>
        <v/>
      </c>
      <c r="D3" s="52"/>
    </row>
    <row r="4" spans="1:4" x14ac:dyDescent="0.25">
      <c r="A4">
        <v>3</v>
      </c>
      <c r="B4" t="str">
        <f>ElimMatches!K22</f>
        <v/>
      </c>
      <c r="D4" s="52"/>
    </row>
    <row r="5" spans="1:4" x14ac:dyDescent="0.25">
      <c r="A5">
        <v>4</v>
      </c>
      <c r="B5" t="str">
        <f>ElimMatches!L22</f>
        <v/>
      </c>
      <c r="D5" s="52"/>
    </row>
    <row r="6" spans="1:4" x14ac:dyDescent="0.25">
      <c r="A6">
        <v>5</v>
      </c>
      <c r="B6" t="str">
        <f>ElimMatches!L10</f>
        <v/>
      </c>
      <c r="D6" s="52"/>
    </row>
    <row r="7" spans="1:4" x14ac:dyDescent="0.25">
      <c r="A7">
        <v>5</v>
      </c>
      <c r="B7" t="str">
        <f>ElimMatches!L12</f>
        <v/>
      </c>
      <c r="D7" s="52"/>
    </row>
    <row r="8" spans="1:4" x14ac:dyDescent="0.25">
      <c r="A8">
        <v>5</v>
      </c>
      <c r="B8" t="str">
        <f>ElimMatches!L14</f>
        <v/>
      </c>
      <c r="D8" s="52"/>
    </row>
    <row r="9" spans="1:4" x14ac:dyDescent="0.25">
      <c r="A9">
        <v>5</v>
      </c>
      <c r="B9" t="str">
        <f>ElimMatches!L16</f>
        <v/>
      </c>
      <c r="D9" s="52"/>
    </row>
    <row r="10" spans="1:4" x14ac:dyDescent="0.25">
      <c r="A10">
        <v>9</v>
      </c>
      <c r="B10" t="str">
        <f>ElimMatches!L2</f>
        <v/>
      </c>
    </row>
    <row r="11" spans="1:4" x14ac:dyDescent="0.25">
      <c r="A11">
        <v>9</v>
      </c>
      <c r="B11" t="str">
        <f>ElimMatches!L4</f>
        <v/>
      </c>
    </row>
    <row r="12" spans="1:4" x14ac:dyDescent="0.25">
      <c r="A12">
        <v>9</v>
      </c>
      <c r="B12" t="str">
        <f>ElimMatches!L6</f>
        <v/>
      </c>
    </row>
    <row r="13" spans="1:4" x14ac:dyDescent="0.25">
      <c r="A13">
        <v>9</v>
      </c>
      <c r="B13" t="str">
        <f>ElimMatches!L8</f>
        <v/>
      </c>
    </row>
    <row r="14" spans="1:4" x14ac:dyDescent="0.25">
      <c r="A14">
        <v>13</v>
      </c>
      <c r="B14" t="str">
        <f>Draws!B17</f>
        <v/>
      </c>
    </row>
    <row r="15" spans="1:4" x14ac:dyDescent="0.25">
      <c r="A15">
        <v>13</v>
      </c>
      <c r="B15" t="str">
        <f>Draws!B18</f>
        <v/>
      </c>
    </row>
    <row r="16" spans="1:4" x14ac:dyDescent="0.25">
      <c r="A16">
        <v>13</v>
      </c>
      <c r="B16" t="str">
        <f>Draws!B19</f>
        <v/>
      </c>
    </row>
    <row r="17" spans="1:2" x14ac:dyDescent="0.25">
      <c r="A17">
        <v>13</v>
      </c>
      <c r="B17" t="str">
        <f>Draws!B20</f>
        <v/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>
      <selection activeCell="E3" sqref="E3"/>
    </sheetView>
  </sheetViews>
  <sheetFormatPr baseColWidth="10" defaultColWidth="10.75" defaultRowHeight="14.3" x14ac:dyDescent="0.25"/>
  <cols>
    <col min="1" max="1" width="10.25" bestFit="1" customWidth="1"/>
    <col min="2" max="2" width="31" bestFit="1" customWidth="1"/>
    <col min="3" max="3" width="12.75" bestFit="1" customWidth="1"/>
    <col min="4" max="4" width="13.875" bestFit="1" customWidth="1"/>
    <col min="5" max="5" width="17.625" customWidth="1"/>
    <col min="7" max="7" width="26" bestFit="1" customWidth="1"/>
    <col min="8" max="9" width="5.375" bestFit="1" customWidth="1"/>
  </cols>
  <sheetData>
    <row r="1" spans="1:8" ht="42.8" x14ac:dyDescent="0.25">
      <c r="A1" s="25" t="s">
        <v>1</v>
      </c>
      <c r="B1" s="25" t="s">
        <v>2</v>
      </c>
      <c r="C1" s="51" t="s">
        <v>60</v>
      </c>
      <c r="D1" s="51" t="s">
        <v>59</v>
      </c>
      <c r="E1" s="51" t="s">
        <v>61</v>
      </c>
    </row>
    <row r="2" spans="1:8" x14ac:dyDescent="0.25">
      <c r="A2" s="31"/>
      <c r="B2" s="31"/>
      <c r="C2" s="31">
        <v>1</v>
      </c>
      <c r="D2" s="39"/>
      <c r="E2" s="31"/>
      <c r="G2" t="s">
        <v>69</v>
      </c>
      <c r="H2" t="s">
        <v>3</v>
      </c>
    </row>
    <row r="3" spans="1:8" x14ac:dyDescent="0.25">
      <c r="A3" s="31"/>
      <c r="B3" s="31"/>
      <c r="C3" s="31">
        <v>2</v>
      </c>
      <c r="D3" s="39"/>
      <c r="E3" s="31"/>
      <c r="G3" t="s">
        <v>66</v>
      </c>
      <c r="H3">
        <v>1</v>
      </c>
    </row>
    <row r="4" spans="1:8" x14ac:dyDescent="0.25">
      <c r="A4" s="31"/>
      <c r="B4" s="31"/>
      <c r="C4" s="31">
        <v>3</v>
      </c>
      <c r="D4" s="39"/>
      <c r="E4" s="31"/>
      <c r="G4" t="s">
        <v>67</v>
      </c>
      <c r="H4">
        <v>5</v>
      </c>
    </row>
    <row r="5" spans="1:8" x14ac:dyDescent="0.25">
      <c r="A5" s="31"/>
      <c r="B5" s="31"/>
      <c r="C5" s="31">
        <v>4</v>
      </c>
      <c r="D5" s="39"/>
      <c r="E5" s="31"/>
      <c r="G5" t="s">
        <v>68</v>
      </c>
      <c r="H5">
        <v>7</v>
      </c>
    </row>
    <row r="6" spans="1:8" x14ac:dyDescent="0.25">
      <c r="A6" s="31"/>
      <c r="B6" s="31"/>
      <c r="C6" s="31">
        <v>5</v>
      </c>
      <c r="D6" s="39"/>
      <c r="E6" s="31"/>
    </row>
    <row r="7" spans="1:8" x14ac:dyDescent="0.25">
      <c r="A7" s="31"/>
      <c r="B7" s="31"/>
      <c r="C7" s="31">
        <v>6</v>
      </c>
      <c r="D7" s="39"/>
      <c r="E7" s="31"/>
    </row>
    <row r="8" spans="1:8" x14ac:dyDescent="0.25">
      <c r="A8" s="31"/>
      <c r="B8" s="31"/>
      <c r="C8" s="31">
        <v>7</v>
      </c>
      <c r="D8" s="39"/>
      <c r="E8" s="31"/>
    </row>
    <row r="9" spans="1:8" x14ac:dyDescent="0.25">
      <c r="A9" s="31"/>
      <c r="B9" s="31"/>
      <c r="C9" s="31">
        <v>8</v>
      </c>
      <c r="D9" s="39"/>
      <c r="E9" s="31"/>
    </row>
    <row r="10" spans="1:8" x14ac:dyDescent="0.25">
      <c r="A10" s="31"/>
      <c r="B10" s="31"/>
      <c r="C10" s="31">
        <v>9</v>
      </c>
      <c r="D10" s="39"/>
      <c r="E10" s="31"/>
    </row>
    <row r="11" spans="1:8" x14ac:dyDescent="0.25">
      <c r="A11" s="31"/>
      <c r="B11" s="31"/>
      <c r="C11" s="31">
        <v>10</v>
      </c>
      <c r="D11" s="39"/>
      <c r="E11" s="31"/>
    </row>
    <row r="12" spans="1:8" x14ac:dyDescent="0.25">
      <c r="A12" s="31"/>
      <c r="B12" s="31"/>
      <c r="C12" s="31">
        <v>11</v>
      </c>
      <c r="D12" s="39"/>
      <c r="E12" s="31"/>
      <c r="G12" t="s">
        <v>82</v>
      </c>
    </row>
    <row r="13" spans="1:8" x14ac:dyDescent="0.25">
      <c r="A13" s="31"/>
      <c r="B13" s="31"/>
      <c r="C13" s="31">
        <v>12</v>
      </c>
      <c r="D13" s="39"/>
      <c r="E13" s="31"/>
      <c r="G13" t="s">
        <v>70</v>
      </c>
    </row>
    <row r="14" spans="1:8" x14ac:dyDescent="0.25">
      <c r="A14" s="31"/>
      <c r="B14" s="31"/>
      <c r="C14" s="31">
        <v>13</v>
      </c>
      <c r="D14" s="39"/>
      <c r="E14" s="31"/>
    </row>
    <row r="15" spans="1:8" x14ac:dyDescent="0.25">
      <c r="A15" s="31"/>
      <c r="B15" s="31"/>
      <c r="C15" s="31">
        <v>14</v>
      </c>
      <c r="D15" s="39"/>
      <c r="E15" s="31"/>
    </row>
    <row r="16" spans="1:8" x14ac:dyDescent="0.25">
      <c r="A16" s="31"/>
      <c r="B16" s="31"/>
      <c r="C16" s="31">
        <v>15</v>
      </c>
      <c r="D16" s="39"/>
      <c r="E16" s="31"/>
    </row>
    <row r="17" spans="1:5" x14ac:dyDescent="0.25">
      <c r="A17" s="31"/>
      <c r="B17" s="31"/>
      <c r="C17" s="31">
        <v>16</v>
      </c>
      <c r="D17" s="39"/>
      <c r="E17" s="31"/>
    </row>
    <row r="18" spans="1:5" s="33" customFormat="1" x14ac:dyDescent="0.25"/>
    <row r="19" spans="1:5" s="33" customFormat="1" x14ac:dyDescent="0.25"/>
    <row r="20" spans="1:5" s="33" customFormat="1" x14ac:dyDescent="0.25"/>
    <row r="21" spans="1:5" s="33" customFormat="1" x14ac:dyDescent="0.25"/>
    <row r="22" spans="1:5" s="33" customFormat="1" x14ac:dyDescent="0.25"/>
    <row r="23" spans="1:5" s="33" customFormat="1" x14ac:dyDescent="0.25"/>
    <row r="24" spans="1:5" s="33" customFormat="1" x14ac:dyDescent="0.25"/>
    <row r="25" spans="1:5" s="33" customFormat="1" x14ac:dyDescent="0.25"/>
    <row r="26" spans="1:5" s="33" customFormat="1" x14ac:dyDescent="0.25"/>
    <row r="27" spans="1:5" s="33" customFormat="1" x14ac:dyDescent="0.25"/>
    <row r="28" spans="1:5" s="33" customFormat="1" x14ac:dyDescent="0.25"/>
    <row r="29" spans="1:5" s="33" customFormat="1" x14ac:dyDescent="0.25"/>
    <row r="30" spans="1:5" s="33" customFormat="1" x14ac:dyDescent="0.25"/>
    <row r="31" spans="1:5" s="33" customFormat="1" x14ac:dyDescent="0.25"/>
    <row r="32" spans="1:5" s="33" customFormat="1" x14ac:dyDescent="0.25"/>
    <row r="33" s="33" customFormat="1" x14ac:dyDescent="0.25"/>
  </sheetData>
  <autoFilter ref="A1:D33">
    <sortState ref="A2:D33">
      <sortCondition ref="C1:C33"/>
    </sortState>
  </autoFilter>
  <conditionalFormatting sqref="E2:E17">
    <cfRule type="containsText" dxfId="0" priority="1" operator="containsText" text="Ja">
      <formula>NOT(ISERROR(SEARCH("Ja",E2)))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D17" sqref="D17"/>
    </sheetView>
  </sheetViews>
  <sheetFormatPr baseColWidth="10" defaultColWidth="10.75" defaultRowHeight="14.3" x14ac:dyDescent="0.25"/>
  <cols>
    <col min="2" max="2" width="7.875" bestFit="1" customWidth="1"/>
    <col min="3" max="3" width="31" bestFit="1" customWidth="1"/>
    <col min="4" max="4" width="6.25" bestFit="1" customWidth="1"/>
    <col min="5" max="5" width="38.75" bestFit="1" customWidth="1"/>
  </cols>
  <sheetData>
    <row r="1" spans="1:5" x14ac:dyDescent="0.25">
      <c r="A1" t="s">
        <v>3</v>
      </c>
      <c r="B1" t="s">
        <v>1</v>
      </c>
      <c r="C1" t="s">
        <v>2</v>
      </c>
      <c r="D1" t="s">
        <v>65</v>
      </c>
      <c r="E1" t="s">
        <v>4</v>
      </c>
    </row>
    <row r="2" spans="1:5" x14ac:dyDescent="0.25">
      <c r="A2">
        <f>Import!C2</f>
        <v>1</v>
      </c>
      <c r="B2">
        <f>Import!A2</f>
        <v>0</v>
      </c>
      <c r="C2">
        <f>Import!B2</f>
        <v>0</v>
      </c>
      <c r="D2" t="str">
        <f>IF(Import!E2="","","WC")</f>
        <v/>
      </c>
      <c r="E2" s="1" t="str">
        <f>"#"&amp;A2&amp;", "&amp;C2&amp;", "&amp;B2&amp;", "&amp;D2</f>
        <v xml:space="preserve">#1, 0, 0, </v>
      </c>
    </row>
    <row r="3" spans="1:5" x14ac:dyDescent="0.25">
      <c r="A3">
        <f>Import!C3</f>
        <v>2</v>
      </c>
      <c r="B3">
        <f>Import!A3</f>
        <v>0</v>
      </c>
      <c r="C3">
        <f>Import!B3</f>
        <v>0</v>
      </c>
      <c r="D3" t="str">
        <f>IF(Import!E3="","","WC")</f>
        <v/>
      </c>
      <c r="E3" s="1" t="str">
        <f t="shared" ref="E3:E17" si="0">"#"&amp;A3&amp;", "&amp;C3&amp;", "&amp;B3&amp;", "&amp;D3</f>
        <v xml:space="preserve">#2, 0, 0, </v>
      </c>
    </row>
    <row r="4" spans="1:5" x14ac:dyDescent="0.25">
      <c r="A4">
        <f>Import!C4</f>
        <v>3</v>
      </c>
      <c r="B4">
        <f>Import!A4</f>
        <v>0</v>
      </c>
      <c r="C4">
        <f>Import!B4</f>
        <v>0</v>
      </c>
      <c r="D4" t="str">
        <f>IF(Import!E4="","","WC")</f>
        <v/>
      </c>
      <c r="E4" s="1" t="str">
        <f t="shared" si="0"/>
        <v xml:space="preserve">#3, 0, 0, </v>
      </c>
    </row>
    <row r="5" spans="1:5" x14ac:dyDescent="0.25">
      <c r="A5">
        <f>Import!C5</f>
        <v>4</v>
      </c>
      <c r="B5">
        <f>Import!A5</f>
        <v>0</v>
      </c>
      <c r="C5">
        <f>Import!B5</f>
        <v>0</v>
      </c>
      <c r="D5" t="str">
        <f>IF(Import!E5="","","WC")</f>
        <v/>
      </c>
      <c r="E5" s="1" t="str">
        <f t="shared" si="0"/>
        <v xml:space="preserve">#4, 0, 0, </v>
      </c>
    </row>
    <row r="6" spans="1:5" x14ac:dyDescent="0.25">
      <c r="A6">
        <f>Import!C6</f>
        <v>5</v>
      </c>
      <c r="B6">
        <f>Import!A6</f>
        <v>0</v>
      </c>
      <c r="C6">
        <f>Import!B6</f>
        <v>0</v>
      </c>
      <c r="D6" t="str">
        <f>IF(Import!E6="","","WC")</f>
        <v/>
      </c>
      <c r="E6" s="1" t="str">
        <f t="shared" si="0"/>
        <v xml:space="preserve">#5, 0, 0, </v>
      </c>
    </row>
    <row r="7" spans="1:5" x14ac:dyDescent="0.25">
      <c r="A7">
        <f>Import!C7</f>
        <v>6</v>
      </c>
      <c r="B7">
        <f>Import!A7</f>
        <v>0</v>
      </c>
      <c r="C7">
        <f>Import!B7</f>
        <v>0</v>
      </c>
      <c r="D7" t="str">
        <f>IF(Import!E7="","","WC")</f>
        <v/>
      </c>
      <c r="E7" s="1" t="str">
        <f t="shared" si="0"/>
        <v xml:space="preserve">#6, 0, 0, </v>
      </c>
    </row>
    <row r="8" spans="1:5" x14ac:dyDescent="0.25">
      <c r="A8">
        <f>Import!C8</f>
        <v>7</v>
      </c>
      <c r="B8">
        <f>Import!A8</f>
        <v>0</v>
      </c>
      <c r="C8">
        <f>Import!B8</f>
        <v>0</v>
      </c>
      <c r="D8" t="str">
        <f>IF(Import!E8="","","WC")</f>
        <v/>
      </c>
      <c r="E8" s="1" t="str">
        <f t="shared" si="0"/>
        <v xml:space="preserve">#7, 0, 0, </v>
      </c>
    </row>
    <row r="9" spans="1:5" x14ac:dyDescent="0.25">
      <c r="A9">
        <f>Import!C9</f>
        <v>8</v>
      </c>
      <c r="B9">
        <f>Import!A9</f>
        <v>0</v>
      </c>
      <c r="C9">
        <f>Import!B9</f>
        <v>0</v>
      </c>
      <c r="D9" t="str">
        <f>IF(Import!E9="","","WC")</f>
        <v/>
      </c>
      <c r="E9" s="1" t="str">
        <f t="shared" si="0"/>
        <v xml:space="preserve">#8, 0, 0, </v>
      </c>
    </row>
    <row r="10" spans="1:5" x14ac:dyDescent="0.25">
      <c r="A10">
        <f>Import!C10</f>
        <v>9</v>
      </c>
      <c r="B10">
        <f>Import!A10</f>
        <v>0</v>
      </c>
      <c r="C10">
        <f>Import!B10</f>
        <v>0</v>
      </c>
      <c r="D10" t="str">
        <f>IF(Import!E10="","","WC")</f>
        <v/>
      </c>
      <c r="E10" s="1" t="str">
        <f t="shared" si="0"/>
        <v xml:space="preserve">#9, 0, 0, </v>
      </c>
    </row>
    <row r="11" spans="1:5" x14ac:dyDescent="0.25">
      <c r="A11">
        <f>Import!C11</f>
        <v>10</v>
      </c>
      <c r="B11">
        <f>Import!A11</f>
        <v>0</v>
      </c>
      <c r="C11">
        <f>Import!B11</f>
        <v>0</v>
      </c>
      <c r="D11" t="str">
        <f>IF(Import!E11="","","WC")</f>
        <v/>
      </c>
      <c r="E11" s="1" t="str">
        <f t="shared" si="0"/>
        <v xml:space="preserve">#10, 0, 0, </v>
      </c>
    </row>
    <row r="12" spans="1:5" x14ac:dyDescent="0.25">
      <c r="A12">
        <f>Import!C12</f>
        <v>11</v>
      </c>
      <c r="B12">
        <f>Import!A12</f>
        <v>0</v>
      </c>
      <c r="C12">
        <f>Import!B12</f>
        <v>0</v>
      </c>
      <c r="D12" t="str">
        <f>IF(Import!E12="","","WC")</f>
        <v/>
      </c>
      <c r="E12" s="1" t="str">
        <f t="shared" si="0"/>
        <v xml:space="preserve">#11, 0, 0, </v>
      </c>
    </row>
    <row r="13" spans="1:5" x14ac:dyDescent="0.25">
      <c r="A13">
        <f>Import!C13</f>
        <v>12</v>
      </c>
      <c r="B13">
        <f>Import!A13</f>
        <v>0</v>
      </c>
      <c r="C13">
        <f>Import!B13</f>
        <v>0</v>
      </c>
      <c r="D13" t="str">
        <f>IF(Import!E13="","","WC")</f>
        <v/>
      </c>
      <c r="E13" s="1" t="str">
        <f t="shared" si="0"/>
        <v xml:space="preserve">#12, 0, 0, </v>
      </c>
    </row>
    <row r="14" spans="1:5" x14ac:dyDescent="0.25">
      <c r="A14">
        <f>Import!C14</f>
        <v>13</v>
      </c>
      <c r="B14">
        <f>Import!A14</f>
        <v>0</v>
      </c>
      <c r="C14">
        <f>Import!B14</f>
        <v>0</v>
      </c>
      <c r="D14" t="str">
        <f>IF(Import!E14="","","WC")</f>
        <v/>
      </c>
      <c r="E14" s="1" t="str">
        <f t="shared" si="0"/>
        <v xml:space="preserve">#13, 0, 0, </v>
      </c>
    </row>
    <row r="15" spans="1:5" x14ac:dyDescent="0.25">
      <c r="A15">
        <f>Import!C15</f>
        <v>14</v>
      </c>
      <c r="B15">
        <f>Import!A15</f>
        <v>0</v>
      </c>
      <c r="C15">
        <f>Import!B15</f>
        <v>0</v>
      </c>
      <c r="D15" t="str">
        <f>IF(Import!E15="","","WC")</f>
        <v/>
      </c>
      <c r="E15" s="1" t="str">
        <f t="shared" si="0"/>
        <v xml:space="preserve">#14, 0, 0, </v>
      </c>
    </row>
    <row r="16" spans="1:5" x14ac:dyDescent="0.25">
      <c r="A16">
        <f>Import!C16</f>
        <v>15</v>
      </c>
      <c r="B16">
        <f>Import!A16</f>
        <v>0</v>
      </c>
      <c r="C16">
        <f>Import!B16</f>
        <v>0</v>
      </c>
      <c r="D16" t="s">
        <v>62</v>
      </c>
      <c r="E16" s="1" t="str">
        <f t="shared" si="0"/>
        <v>#15, 0, 0, Q1</v>
      </c>
    </row>
    <row r="17" spans="1:5" x14ac:dyDescent="0.25">
      <c r="A17">
        <f>Import!C17</f>
        <v>16</v>
      </c>
      <c r="B17">
        <f>Import!A17</f>
        <v>0</v>
      </c>
      <c r="C17">
        <f>Import!B17</f>
        <v>0</v>
      </c>
      <c r="D17" t="s">
        <v>63</v>
      </c>
      <c r="E17" s="1" t="str">
        <f t="shared" si="0"/>
        <v>#16, 0, 0, Q2</v>
      </c>
    </row>
    <row r="18" spans="1:5" x14ac:dyDescent="0.25">
      <c r="E18" s="1"/>
    </row>
    <row r="19" spans="1:5" x14ac:dyDescent="0.25">
      <c r="E19" s="1"/>
    </row>
    <row r="20" spans="1:5" x14ac:dyDescent="0.25">
      <c r="E20" s="1"/>
    </row>
    <row r="21" spans="1:5" x14ac:dyDescent="0.25">
      <c r="E21" s="1"/>
    </row>
    <row r="22" spans="1:5" x14ac:dyDescent="0.25">
      <c r="E22" s="1"/>
    </row>
    <row r="23" spans="1:5" x14ac:dyDescent="0.25">
      <c r="E23" s="1"/>
    </row>
    <row r="24" spans="1:5" x14ac:dyDescent="0.25">
      <c r="E24" s="1"/>
    </row>
    <row r="25" spans="1:5" x14ac:dyDescent="0.25">
      <c r="E25" s="1"/>
    </row>
    <row r="26" spans="1:5" x14ac:dyDescent="0.25">
      <c r="E26" s="1"/>
    </row>
    <row r="27" spans="1:5" x14ac:dyDescent="0.25">
      <c r="E27" s="1"/>
    </row>
    <row r="28" spans="1:5" x14ac:dyDescent="0.25">
      <c r="E28" s="1"/>
    </row>
    <row r="29" spans="1:5" x14ac:dyDescent="0.25">
      <c r="E29" s="1"/>
    </row>
    <row r="30" spans="1:5" x14ac:dyDescent="0.25">
      <c r="E30" s="1"/>
    </row>
    <row r="31" spans="1:5" x14ac:dyDescent="0.25">
      <c r="E31" s="1"/>
    </row>
    <row r="32" spans="1:5" x14ac:dyDescent="0.25">
      <c r="E32" s="1"/>
    </row>
    <row r="33" spans="5:5" x14ac:dyDescent="0.25">
      <c r="E33" s="1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A13" sqref="A13"/>
    </sheetView>
  </sheetViews>
  <sheetFormatPr baseColWidth="10" defaultColWidth="10.75" defaultRowHeight="14.3" x14ac:dyDescent="0.25"/>
  <cols>
    <col min="1" max="1" width="38.75" bestFit="1" customWidth="1"/>
    <col min="2" max="4" width="38.75" customWidth="1"/>
    <col min="5" max="5" width="35.25" bestFit="1" customWidth="1"/>
    <col min="6" max="6" width="32.125" bestFit="1" customWidth="1"/>
    <col min="7" max="7" width="26.375" bestFit="1" customWidth="1"/>
    <col min="8" max="8" width="38.75" bestFit="1" customWidth="1"/>
  </cols>
  <sheetData>
    <row r="1" spans="1:4" x14ac:dyDescent="0.25">
      <c r="A1" s="47" t="s">
        <v>5</v>
      </c>
      <c r="B1" s="48" t="s">
        <v>6</v>
      </c>
      <c r="C1" s="49" t="s">
        <v>7</v>
      </c>
      <c r="D1" s="50" t="s">
        <v>8</v>
      </c>
    </row>
    <row r="2" spans="1:4" x14ac:dyDescent="0.25">
      <c r="A2" s="41" t="str">
        <f>VLOOKUP(1,Seeding!$A$2:$E$33,5,FALSE)</f>
        <v xml:space="preserve">#1, 0, 0, </v>
      </c>
      <c r="B2" s="42" t="str">
        <f>VLOOKUP(2,Seeding!$A$2:$E$33,5,FALSE)</f>
        <v xml:space="preserve">#2, 0, 0, </v>
      </c>
      <c r="C2" s="39" t="str">
        <f>VLOOKUP(3,Seeding!$A$2:$E$33,5,FALSE)</f>
        <v xml:space="preserve">#3, 0, 0, </v>
      </c>
      <c r="D2" s="40" t="str">
        <f>VLOOKUP(4,Seeding!$A$2:$E$33,5,FALSE)</f>
        <v xml:space="preserve">#4, 0, 0, </v>
      </c>
    </row>
    <row r="3" spans="1:4" x14ac:dyDescent="0.25">
      <c r="A3" s="41" t="str">
        <f>VLOOKUP(8,Seeding!$A$2:$E$33,5,FALSE)</f>
        <v xml:space="preserve">#8, 0, 0, </v>
      </c>
      <c r="B3" s="42" t="str">
        <f>VLOOKUP(7,Seeding!$A$2:$E$33,5,FALSE)</f>
        <v xml:space="preserve">#7, 0, 0, </v>
      </c>
      <c r="C3" s="39" t="str">
        <f>VLOOKUP(6,Seeding!$A$2:$E$33,5,FALSE)</f>
        <v xml:space="preserve">#6, 0, 0, </v>
      </c>
      <c r="D3" s="40" t="str">
        <f>VLOOKUP(5,Seeding!$A$2:$E$33,5,FALSE)</f>
        <v xml:space="preserve">#5, 0, 0, </v>
      </c>
    </row>
    <row r="4" spans="1:4" x14ac:dyDescent="0.25">
      <c r="A4" s="41" t="str">
        <f>VLOOKUP(9,Seeding!$A$2:$E$33,5,FALSE)</f>
        <v xml:space="preserve">#9, 0, 0, </v>
      </c>
      <c r="B4" s="42" t="str">
        <f>VLOOKUP(10,Seeding!$A$2:$E$33,5,FALSE)</f>
        <v xml:space="preserve">#10, 0, 0, </v>
      </c>
      <c r="C4" s="39" t="str">
        <f>VLOOKUP(11,Seeding!$A$2:$E$33,5,FALSE)</f>
        <v xml:space="preserve">#11, 0, 0, </v>
      </c>
      <c r="D4" s="40" t="str">
        <f>VLOOKUP(12,Seeding!$A$2:$E$33,5,FALSE)</f>
        <v xml:space="preserve">#12, 0, 0, </v>
      </c>
    </row>
    <row r="5" spans="1:4" x14ac:dyDescent="0.25">
      <c r="A5" s="41" t="str">
        <f>VLOOKUP(16,Seeding!$A$2:$E$33,5,FALSE)</f>
        <v>#16, 0, 0, Q2</v>
      </c>
      <c r="B5" s="42" t="str">
        <f>VLOOKUP(15,Seeding!$A$2:$E$33,5,FALSE)</f>
        <v>#15, 0, 0, Q1</v>
      </c>
      <c r="C5" s="39" t="str">
        <f>VLOOKUP(14,Seeding!$A$2:$E$33,5,FALSE)</f>
        <v xml:space="preserve">#14, 0, 0, </v>
      </c>
      <c r="D5" s="40" t="str">
        <f>VLOOKUP(13,Seeding!$A$2:$E$33,5,FALSE)</f>
        <v xml:space="preserve">#13, 0, 0, 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workbookViewId="0">
      <selection activeCell="I2" sqref="I2:J33"/>
    </sheetView>
  </sheetViews>
  <sheetFormatPr baseColWidth="10" defaultColWidth="10.75" defaultRowHeight="14.3" x14ac:dyDescent="0.25"/>
  <cols>
    <col min="1" max="1" width="14.125" bestFit="1" customWidth="1"/>
    <col min="3" max="3" width="38.75" bestFit="1" customWidth="1"/>
    <col min="4" max="4" width="14.375" customWidth="1"/>
    <col min="5" max="5" width="10.125" customWidth="1"/>
    <col min="10" max="10" width="13.625" bestFit="1" customWidth="1"/>
    <col min="11" max="11" width="33.625" bestFit="1" customWidth="1"/>
    <col min="12" max="12" width="38.75" bestFit="1" customWidth="1"/>
  </cols>
  <sheetData>
    <row r="1" spans="1:12" x14ac:dyDescent="0.25">
      <c r="A1" t="s">
        <v>9</v>
      </c>
      <c r="B1" t="s">
        <v>10</v>
      </c>
      <c r="C1" t="s">
        <v>11</v>
      </c>
      <c r="D1" t="s">
        <v>19</v>
      </c>
      <c r="E1" t="s">
        <v>12</v>
      </c>
      <c r="F1" t="s">
        <v>13</v>
      </c>
      <c r="G1" t="s">
        <v>14</v>
      </c>
      <c r="H1" t="s">
        <v>58</v>
      </c>
      <c r="I1" t="s">
        <v>15</v>
      </c>
      <c r="J1" t="s">
        <v>16</v>
      </c>
      <c r="K1" t="s">
        <v>17</v>
      </c>
      <c r="L1" t="s">
        <v>18</v>
      </c>
    </row>
    <row r="2" spans="1:12" x14ac:dyDescent="0.25">
      <c r="A2" s="41">
        <v>1</v>
      </c>
      <c r="B2" s="41" t="str">
        <f>Pools!A1</f>
        <v>Pool A</v>
      </c>
      <c r="C2" s="41" t="str">
        <f>Seeding!E2</f>
        <v xml:space="preserve">#1, 0, 0, </v>
      </c>
      <c r="D2" s="59"/>
      <c r="E2" s="59"/>
      <c r="F2" s="59"/>
      <c r="G2" s="59"/>
      <c r="H2" s="59"/>
      <c r="I2" s="30"/>
      <c r="J2" s="30"/>
      <c r="K2" t="str">
        <f>IF(D2="","",IF(D2=2,C2,C3))</f>
        <v/>
      </c>
      <c r="L2" t="str">
        <f>IF(D2="","",IF(D2&lt;2,C2,C3))</f>
        <v/>
      </c>
    </row>
    <row r="3" spans="1:12" x14ac:dyDescent="0.25">
      <c r="A3" s="41"/>
      <c r="B3" s="41"/>
      <c r="C3" s="41" t="str">
        <f>Seeding!E17</f>
        <v>#16, 0, 0, Q2</v>
      </c>
      <c r="D3" s="59"/>
      <c r="E3" s="59"/>
      <c r="F3" s="59"/>
      <c r="G3" s="59"/>
      <c r="H3" s="59"/>
      <c r="I3" s="30"/>
      <c r="J3" s="30"/>
    </row>
    <row r="4" spans="1:12" x14ac:dyDescent="0.25">
      <c r="A4" s="41">
        <v>2</v>
      </c>
      <c r="B4" s="41" t="str">
        <f>Pools!A1</f>
        <v>Pool A</v>
      </c>
      <c r="C4" s="41" t="str">
        <f>Seeding!E9</f>
        <v xml:space="preserve">#8, 0, 0, </v>
      </c>
      <c r="D4" s="59"/>
      <c r="E4" s="59"/>
      <c r="F4" s="59"/>
      <c r="G4" s="59"/>
      <c r="H4" s="59"/>
      <c r="I4" s="30"/>
      <c r="J4" s="30"/>
      <c r="K4" t="str">
        <f t="shared" ref="K4" si="0">IF(D4="","",IF(D4=2,C4,C5))</f>
        <v/>
      </c>
      <c r="L4" t="str">
        <f t="shared" ref="L4" si="1">IF(D4="","",IF(D4&lt;2,C4,C5))</f>
        <v/>
      </c>
    </row>
    <row r="5" spans="1:12" x14ac:dyDescent="0.25">
      <c r="A5" s="41"/>
      <c r="B5" s="41"/>
      <c r="C5" s="41" t="str">
        <f>Seeding!E10</f>
        <v xml:space="preserve">#9, 0, 0, </v>
      </c>
      <c r="D5" s="59"/>
      <c r="E5" s="59"/>
      <c r="F5" s="59"/>
      <c r="G5" s="59"/>
      <c r="H5" s="59"/>
      <c r="I5" s="30"/>
      <c r="J5" s="30"/>
    </row>
    <row r="6" spans="1:12" x14ac:dyDescent="0.25">
      <c r="A6" s="42">
        <v>3</v>
      </c>
      <c r="B6" s="42" t="str">
        <f>Pools!B1</f>
        <v>Pool B</v>
      </c>
      <c r="C6" s="42" t="str">
        <f>Seeding!E3</f>
        <v xml:space="preserve">#2, 0, 0, </v>
      </c>
      <c r="D6" s="59"/>
      <c r="E6" s="59"/>
      <c r="F6" s="59"/>
      <c r="G6" s="59"/>
      <c r="H6" s="59"/>
      <c r="I6" s="30"/>
      <c r="J6" s="30"/>
      <c r="K6" t="str">
        <f t="shared" ref="K6" si="2">IF(D6="","",IF(D6=2,C6,C7))</f>
        <v/>
      </c>
      <c r="L6" t="str">
        <f t="shared" ref="L6" si="3">IF(D6="","",IF(D6&lt;2,C6,C7))</f>
        <v/>
      </c>
    </row>
    <row r="7" spans="1:12" x14ac:dyDescent="0.25">
      <c r="A7" s="42"/>
      <c r="B7" s="42"/>
      <c r="C7" s="42" t="str">
        <f>Seeding!E16</f>
        <v>#15, 0, 0, Q1</v>
      </c>
      <c r="D7" s="59"/>
      <c r="E7" s="59"/>
      <c r="F7" s="59"/>
      <c r="G7" s="59"/>
      <c r="H7" s="59"/>
      <c r="I7" s="30"/>
      <c r="J7" s="30"/>
    </row>
    <row r="8" spans="1:12" x14ac:dyDescent="0.25">
      <c r="A8" s="42">
        <v>4</v>
      </c>
      <c r="B8" s="42" t="str">
        <f>Pools!B1</f>
        <v>Pool B</v>
      </c>
      <c r="C8" s="42" t="str">
        <f>Seeding!E8</f>
        <v xml:space="preserve">#7, 0, 0, </v>
      </c>
      <c r="D8" s="59"/>
      <c r="E8" s="59"/>
      <c r="F8" s="59"/>
      <c r="G8" s="59"/>
      <c r="H8" s="59"/>
      <c r="I8" s="30"/>
      <c r="J8" s="30"/>
      <c r="K8" t="str">
        <f t="shared" ref="K8" si="4">IF(D8="","",IF(D8=2,C8,C9))</f>
        <v/>
      </c>
      <c r="L8" t="str">
        <f t="shared" ref="L8" si="5">IF(D8="","",IF(D8&lt;2,C8,C9))</f>
        <v/>
      </c>
    </row>
    <row r="9" spans="1:12" x14ac:dyDescent="0.25">
      <c r="A9" s="42"/>
      <c r="B9" s="42"/>
      <c r="C9" s="42" t="str">
        <f>Seeding!E11</f>
        <v xml:space="preserve">#10, 0, 0, </v>
      </c>
      <c r="D9" s="59"/>
      <c r="E9" s="59"/>
      <c r="F9" s="59"/>
      <c r="G9" s="59"/>
      <c r="H9" s="59"/>
      <c r="I9" s="30"/>
      <c r="J9" s="30"/>
    </row>
    <row r="10" spans="1:12" x14ac:dyDescent="0.25">
      <c r="A10" s="39">
        <v>5</v>
      </c>
      <c r="B10" s="39" t="str">
        <f>Pools!C1</f>
        <v>Pool C</v>
      </c>
      <c r="C10" s="39" t="str">
        <f>Seeding!E4</f>
        <v xml:space="preserve">#3, 0, 0, </v>
      </c>
      <c r="D10" s="59"/>
      <c r="E10" s="59"/>
      <c r="F10" s="59"/>
      <c r="G10" s="59"/>
      <c r="H10" s="59"/>
      <c r="I10" s="30"/>
      <c r="J10" s="30"/>
      <c r="K10" t="str">
        <f t="shared" ref="K10" si="6">IF(D10="","",IF(D10=2,C10,C11))</f>
        <v/>
      </c>
      <c r="L10" t="str">
        <f t="shared" ref="L10" si="7">IF(D10="","",IF(D10&lt;2,C10,C11))</f>
        <v/>
      </c>
    </row>
    <row r="11" spans="1:12" x14ac:dyDescent="0.25">
      <c r="A11" s="39"/>
      <c r="B11" s="39"/>
      <c r="C11" s="39" t="str">
        <f>Seeding!E15</f>
        <v xml:space="preserve">#14, 0, 0, </v>
      </c>
      <c r="D11" s="59"/>
      <c r="E11" s="59"/>
      <c r="F11" s="59"/>
      <c r="G11" s="59"/>
      <c r="H11" s="59"/>
      <c r="I11" s="30"/>
      <c r="J11" s="30"/>
    </row>
    <row r="12" spans="1:12" x14ac:dyDescent="0.25">
      <c r="A12" s="39">
        <v>6</v>
      </c>
      <c r="B12" s="39" t="str">
        <f>Pools!C1</f>
        <v>Pool C</v>
      </c>
      <c r="C12" s="39" t="str">
        <f>Seeding!E7</f>
        <v xml:space="preserve">#6, 0, 0, </v>
      </c>
      <c r="D12" s="59"/>
      <c r="E12" s="59"/>
      <c r="F12" s="59"/>
      <c r="G12" s="59"/>
      <c r="H12" s="59"/>
      <c r="I12" s="30"/>
      <c r="J12" s="30"/>
      <c r="K12" t="str">
        <f t="shared" ref="K12" si="8">IF(D12="","",IF(D12=2,C12,C13))</f>
        <v/>
      </c>
      <c r="L12" t="str">
        <f t="shared" ref="L12" si="9">IF(D12="","",IF(D12&lt;2,C12,C13))</f>
        <v/>
      </c>
    </row>
    <row r="13" spans="1:12" x14ac:dyDescent="0.25">
      <c r="A13" s="39"/>
      <c r="B13" s="39"/>
      <c r="C13" s="39" t="str">
        <f>Seeding!E12</f>
        <v xml:space="preserve">#11, 0, 0, </v>
      </c>
      <c r="D13" s="59"/>
      <c r="E13" s="59"/>
      <c r="F13" s="59"/>
      <c r="G13" s="59"/>
      <c r="H13" s="59"/>
      <c r="I13" s="30"/>
      <c r="J13" s="30"/>
    </row>
    <row r="14" spans="1:12" x14ac:dyDescent="0.25">
      <c r="A14" s="40">
        <v>7</v>
      </c>
      <c r="B14" s="40" t="str">
        <f>Pools!D1</f>
        <v>Pool D</v>
      </c>
      <c r="C14" s="40" t="str">
        <f>Seeding!E5</f>
        <v xml:space="preserve">#4, 0, 0, </v>
      </c>
      <c r="D14" s="59"/>
      <c r="E14" s="59"/>
      <c r="F14" s="59"/>
      <c r="G14" s="59"/>
      <c r="H14" s="59"/>
      <c r="I14" s="30"/>
      <c r="J14" s="30"/>
      <c r="K14" t="str">
        <f t="shared" ref="K14" si="10">IF(D14="","",IF(D14=2,C14,C15))</f>
        <v/>
      </c>
      <c r="L14" t="str">
        <f t="shared" ref="L14" si="11">IF(D14="","",IF(D14&lt;2,C14,C15))</f>
        <v/>
      </c>
    </row>
    <row r="15" spans="1:12" x14ac:dyDescent="0.25">
      <c r="A15" s="40"/>
      <c r="B15" s="40"/>
      <c r="C15" s="40" t="str">
        <f>Seeding!E14</f>
        <v xml:space="preserve">#13, 0, 0, </v>
      </c>
      <c r="D15" s="59"/>
      <c r="E15" s="59"/>
      <c r="F15" s="59"/>
      <c r="G15" s="59"/>
      <c r="H15" s="59"/>
      <c r="I15" s="30"/>
      <c r="J15" s="30"/>
    </row>
    <row r="16" spans="1:12" x14ac:dyDescent="0.25">
      <c r="A16" s="40">
        <v>8</v>
      </c>
      <c r="B16" s="40" t="str">
        <f>Pools!D1</f>
        <v>Pool D</v>
      </c>
      <c r="C16" s="40" t="str">
        <f>Seeding!E6</f>
        <v xml:space="preserve">#5, 0, 0, </v>
      </c>
      <c r="D16" s="59"/>
      <c r="E16" s="59"/>
      <c r="F16" s="59"/>
      <c r="G16" s="59"/>
      <c r="H16" s="59"/>
      <c r="I16" s="30"/>
      <c r="J16" s="30"/>
      <c r="K16" t="str">
        <f t="shared" ref="K16" si="12">IF(D16="","",IF(D16=2,C16,C17))</f>
        <v/>
      </c>
      <c r="L16" t="str">
        <f t="shared" ref="L16" si="13">IF(D16="","",IF(D16&lt;2,C16,C17))</f>
        <v/>
      </c>
    </row>
    <row r="17" spans="1:12" x14ac:dyDescent="0.25">
      <c r="A17" s="40"/>
      <c r="B17" s="40"/>
      <c r="C17" s="40" t="str">
        <f>Seeding!E13</f>
        <v xml:space="preserve">#12, 0, 0, </v>
      </c>
      <c r="D17" s="59"/>
      <c r="E17" s="59"/>
      <c r="F17" s="59"/>
      <c r="G17" s="59"/>
      <c r="H17" s="59"/>
      <c r="I17" s="30"/>
      <c r="J17" s="30"/>
    </row>
    <row r="18" spans="1:12" x14ac:dyDescent="0.25">
      <c r="A18" s="41">
        <v>9</v>
      </c>
      <c r="B18" s="41" t="str">
        <f>Pools!A1</f>
        <v>Pool A</v>
      </c>
      <c r="C18" s="41" t="str">
        <f>K2</f>
        <v/>
      </c>
      <c r="D18" s="59"/>
      <c r="E18" s="59"/>
      <c r="F18" s="59"/>
      <c r="G18" s="59"/>
      <c r="H18" s="59"/>
      <c r="I18" s="30"/>
      <c r="J18" s="30"/>
      <c r="K18" t="str">
        <f t="shared" ref="K18" si="14">IF(D18="","",IF(D18=2,C18,C19))</f>
        <v/>
      </c>
      <c r="L18" t="str">
        <f t="shared" ref="L18" si="15">IF(D18="","",IF(D18&lt;2,C18,C19))</f>
        <v/>
      </c>
    </row>
    <row r="19" spans="1:12" x14ac:dyDescent="0.25">
      <c r="A19" s="41"/>
      <c r="B19" s="41"/>
      <c r="C19" s="41" t="str">
        <f>K4</f>
        <v/>
      </c>
      <c r="D19" s="59"/>
      <c r="E19" s="59"/>
      <c r="F19" s="59"/>
      <c r="G19" s="59"/>
      <c r="H19" s="59"/>
      <c r="I19" s="30"/>
      <c r="J19" s="30"/>
    </row>
    <row r="20" spans="1:12" x14ac:dyDescent="0.25">
      <c r="A20" s="41">
        <v>10</v>
      </c>
      <c r="B20" s="41" t="str">
        <f>Pools!A1</f>
        <v>Pool A</v>
      </c>
      <c r="C20" s="41" t="str">
        <f>L2</f>
        <v/>
      </c>
      <c r="D20" s="59"/>
      <c r="E20" s="59"/>
      <c r="F20" s="59"/>
      <c r="G20" s="59"/>
      <c r="H20" s="59"/>
      <c r="I20" s="30"/>
      <c r="J20" s="30"/>
      <c r="K20" t="str">
        <f t="shared" ref="K20" si="16">IF(D20="","",IF(D20=2,C20,C21))</f>
        <v/>
      </c>
      <c r="L20" t="str">
        <f t="shared" ref="L20" si="17">IF(D20="","",IF(D20&lt;2,C20,C21))</f>
        <v/>
      </c>
    </row>
    <row r="21" spans="1:12" x14ac:dyDescent="0.25">
      <c r="A21" s="41"/>
      <c r="B21" s="41"/>
      <c r="C21" s="41" t="str">
        <f>L4</f>
        <v/>
      </c>
      <c r="D21" s="59"/>
      <c r="E21" s="59"/>
      <c r="F21" s="59"/>
      <c r="G21" s="59"/>
      <c r="H21" s="59"/>
      <c r="I21" s="30"/>
      <c r="J21" s="30"/>
    </row>
    <row r="22" spans="1:12" x14ac:dyDescent="0.25">
      <c r="A22" s="42">
        <v>11</v>
      </c>
      <c r="B22" s="42" t="str">
        <f>Pools!B1</f>
        <v>Pool B</v>
      </c>
      <c r="C22" s="42" t="str">
        <f>K6</f>
        <v/>
      </c>
      <c r="D22" s="59"/>
      <c r="E22" s="59"/>
      <c r="F22" s="59"/>
      <c r="G22" s="59"/>
      <c r="H22" s="59"/>
      <c r="I22" s="30"/>
      <c r="J22" s="30"/>
      <c r="K22" t="str">
        <f t="shared" ref="K22" si="18">IF(D22="","",IF(D22=2,C22,C23))</f>
        <v/>
      </c>
      <c r="L22" t="str">
        <f t="shared" ref="L22" si="19">IF(D22="","",IF(D22&lt;2,C22,C23))</f>
        <v/>
      </c>
    </row>
    <row r="23" spans="1:12" x14ac:dyDescent="0.25">
      <c r="A23" s="42"/>
      <c r="B23" s="42"/>
      <c r="C23" s="42" t="str">
        <f>K8</f>
        <v/>
      </c>
      <c r="D23" s="59"/>
      <c r="E23" s="59"/>
      <c r="F23" s="59"/>
      <c r="G23" s="59"/>
      <c r="H23" s="59"/>
      <c r="I23" s="30"/>
      <c r="J23" s="30"/>
    </row>
    <row r="24" spans="1:12" x14ac:dyDescent="0.25">
      <c r="A24" s="42">
        <v>12</v>
      </c>
      <c r="B24" s="42" t="str">
        <f>Pools!B1</f>
        <v>Pool B</v>
      </c>
      <c r="C24" s="42" t="str">
        <f>L6</f>
        <v/>
      </c>
      <c r="D24" s="59"/>
      <c r="E24" s="59"/>
      <c r="F24" s="59"/>
      <c r="G24" s="59"/>
      <c r="H24" s="59"/>
      <c r="I24" s="30"/>
      <c r="J24" s="30"/>
      <c r="K24" t="str">
        <f t="shared" ref="K24" si="20">IF(D24="","",IF(D24=2,C24,C25))</f>
        <v/>
      </c>
      <c r="L24" t="str">
        <f t="shared" ref="L24" si="21">IF(D24="","",IF(D24&lt;2,C24,C25))</f>
        <v/>
      </c>
    </row>
    <row r="25" spans="1:12" x14ac:dyDescent="0.25">
      <c r="A25" s="42"/>
      <c r="B25" s="42"/>
      <c r="C25" s="42" t="str">
        <f>L8</f>
        <v/>
      </c>
      <c r="D25" s="59"/>
      <c r="E25" s="59"/>
      <c r="F25" s="59"/>
      <c r="G25" s="59"/>
      <c r="H25" s="59"/>
      <c r="I25" s="30"/>
      <c r="J25" s="30"/>
    </row>
    <row r="26" spans="1:12" x14ac:dyDescent="0.25">
      <c r="A26" s="39">
        <v>13</v>
      </c>
      <c r="B26" s="39" t="str">
        <f>Pools!C1</f>
        <v>Pool C</v>
      </c>
      <c r="C26" s="39" t="str">
        <f>K10</f>
        <v/>
      </c>
      <c r="D26" s="59"/>
      <c r="E26" s="59"/>
      <c r="F26" s="59"/>
      <c r="G26" s="59"/>
      <c r="H26" s="59"/>
      <c r="I26" s="30"/>
      <c r="J26" s="30"/>
      <c r="K26" t="str">
        <f t="shared" ref="K26" si="22">IF(D26="","",IF(D26=2,C26,C27))</f>
        <v/>
      </c>
      <c r="L26" t="str">
        <f t="shared" ref="L26" si="23">IF(D26="","",IF(D26&lt;2,C26,C27))</f>
        <v/>
      </c>
    </row>
    <row r="27" spans="1:12" x14ac:dyDescent="0.25">
      <c r="A27" s="39"/>
      <c r="B27" s="39"/>
      <c r="C27" s="39" t="str">
        <f>K12</f>
        <v/>
      </c>
      <c r="D27" s="59"/>
      <c r="E27" s="59"/>
      <c r="F27" s="59"/>
      <c r="G27" s="59"/>
      <c r="H27" s="59"/>
      <c r="I27" s="30"/>
      <c r="J27" s="30"/>
    </row>
    <row r="28" spans="1:12" x14ac:dyDescent="0.25">
      <c r="A28" s="39">
        <v>14</v>
      </c>
      <c r="B28" s="39" t="str">
        <f>Pools!C1</f>
        <v>Pool C</v>
      </c>
      <c r="C28" s="39" t="str">
        <f>L10</f>
        <v/>
      </c>
      <c r="D28" s="59"/>
      <c r="E28" s="59"/>
      <c r="F28" s="59"/>
      <c r="G28" s="59"/>
      <c r="H28" s="59"/>
      <c r="I28" s="30"/>
      <c r="J28" s="30"/>
      <c r="K28" t="str">
        <f t="shared" ref="K28" si="24">IF(D28="","",IF(D28=2,C28,C29))</f>
        <v/>
      </c>
      <c r="L28" t="str">
        <f t="shared" ref="L28" si="25">IF(D28="","",IF(D28&lt;2,C28,C29))</f>
        <v/>
      </c>
    </row>
    <row r="29" spans="1:12" x14ac:dyDescent="0.25">
      <c r="A29" s="39"/>
      <c r="B29" s="39"/>
      <c r="C29" s="39" t="str">
        <f>L12</f>
        <v/>
      </c>
      <c r="D29" s="59"/>
      <c r="E29" s="59"/>
      <c r="F29" s="59"/>
      <c r="G29" s="59"/>
      <c r="H29" s="59"/>
      <c r="I29" s="30"/>
      <c r="J29" s="30"/>
    </row>
    <row r="30" spans="1:12" x14ac:dyDescent="0.25">
      <c r="A30" s="40">
        <v>15</v>
      </c>
      <c r="B30" s="40" t="str">
        <f>Pools!D1</f>
        <v>Pool D</v>
      </c>
      <c r="C30" s="40" t="str">
        <f>K14</f>
        <v/>
      </c>
      <c r="D30" s="59"/>
      <c r="E30" s="59"/>
      <c r="F30" s="59"/>
      <c r="G30" s="59"/>
      <c r="H30" s="59"/>
      <c r="I30" s="30"/>
      <c r="J30" s="30"/>
      <c r="K30" t="str">
        <f t="shared" ref="K30" si="26">IF(D30="","",IF(D30=2,C30,C31))</f>
        <v/>
      </c>
      <c r="L30" t="str">
        <f t="shared" ref="L30" si="27">IF(D30="","",IF(D30&lt;2,C30,C31))</f>
        <v/>
      </c>
    </row>
    <row r="31" spans="1:12" x14ac:dyDescent="0.25">
      <c r="A31" s="40"/>
      <c r="B31" s="40"/>
      <c r="C31" s="40" t="str">
        <f>K16</f>
        <v/>
      </c>
      <c r="D31" s="59"/>
      <c r="E31" s="59"/>
      <c r="F31" s="59"/>
      <c r="G31" s="59"/>
      <c r="H31" s="59"/>
      <c r="I31" s="30"/>
      <c r="J31" s="30"/>
    </row>
    <row r="32" spans="1:12" x14ac:dyDescent="0.25">
      <c r="A32" s="40">
        <v>16</v>
      </c>
      <c r="B32" s="40" t="str">
        <f>Pools!D1</f>
        <v>Pool D</v>
      </c>
      <c r="C32" s="40" t="str">
        <f>L14</f>
        <v/>
      </c>
      <c r="D32" s="59"/>
      <c r="E32" s="59"/>
      <c r="F32" s="59"/>
      <c r="G32" s="59"/>
      <c r="H32" s="59"/>
      <c r="I32" s="30"/>
      <c r="J32" s="30"/>
      <c r="K32" t="str">
        <f t="shared" ref="K32" si="28">IF(D32="","",IF(D32=2,C32,C33))</f>
        <v/>
      </c>
      <c r="L32" t="str">
        <f t="shared" ref="L32" si="29">IF(D32="","",IF(D32&lt;2,C32,C33))</f>
        <v/>
      </c>
    </row>
    <row r="33" spans="1:10" x14ac:dyDescent="0.25">
      <c r="A33" s="40"/>
      <c r="B33" s="40"/>
      <c r="C33" s="40" t="str">
        <f>L16</f>
        <v/>
      </c>
      <c r="D33" s="59"/>
      <c r="E33" s="59"/>
      <c r="F33" s="59"/>
      <c r="G33" s="59"/>
      <c r="H33" s="59"/>
      <c r="I33" s="30"/>
      <c r="J33" s="30"/>
    </row>
  </sheetData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D2" sqref="D2"/>
    </sheetView>
  </sheetViews>
  <sheetFormatPr baseColWidth="10" defaultColWidth="10.75" defaultRowHeight="14.3" x14ac:dyDescent="0.25"/>
  <cols>
    <col min="1" max="1" width="5" bestFit="1" customWidth="1"/>
    <col min="2" max="2" width="4.125" bestFit="1" customWidth="1"/>
    <col min="3" max="3" width="38.75" bestFit="1" customWidth="1"/>
    <col min="4" max="4" width="11.25" bestFit="1" customWidth="1"/>
    <col min="5" max="5" width="10.75" bestFit="1" customWidth="1"/>
    <col min="6" max="6" width="14.375" bestFit="1" customWidth="1"/>
    <col min="7" max="7" width="12" bestFit="1" customWidth="1"/>
    <col min="8" max="8" width="9" bestFit="1" customWidth="1"/>
    <col min="9" max="9" width="8.375" bestFit="1" customWidth="1"/>
    <col min="10" max="10" width="9.25" bestFit="1" customWidth="1"/>
    <col min="11" max="11" width="10.875" bestFit="1" customWidth="1"/>
    <col min="12" max="12" width="10.25" bestFit="1" customWidth="1"/>
    <col min="13" max="13" width="11.125" bestFit="1" customWidth="1"/>
  </cols>
  <sheetData>
    <row r="1" spans="1:13" x14ac:dyDescent="0.25">
      <c r="A1" t="s">
        <v>10</v>
      </c>
      <c r="B1" t="s">
        <v>20</v>
      </c>
      <c r="C1" t="s">
        <v>2</v>
      </c>
      <c r="D1" t="s">
        <v>21</v>
      </c>
      <c r="E1" t="s">
        <v>22</v>
      </c>
      <c r="H1" t="s">
        <v>23</v>
      </c>
      <c r="I1" t="s">
        <v>24</v>
      </c>
      <c r="J1" t="s">
        <v>25</v>
      </c>
      <c r="K1" t="s">
        <v>26</v>
      </c>
      <c r="L1" t="s">
        <v>27</v>
      </c>
      <c r="M1" t="s">
        <v>28</v>
      </c>
    </row>
    <row r="2" spans="1:13" x14ac:dyDescent="0.25">
      <c r="A2" s="41" t="s">
        <v>29</v>
      </c>
      <c r="B2" s="41">
        <v>1</v>
      </c>
      <c r="C2" s="41" t="str">
        <f>IF(PoolMatches!K18="",PoolMatches!K2,PoolMatches!K18)</f>
        <v/>
      </c>
      <c r="D2" s="41">
        <f>IF(PoolMatches!K18="",IF(PoolMatches!K2=C2,1,IF(PoolMatches!K4=PoolStandings!C2,1,0)),2)</f>
        <v>1</v>
      </c>
      <c r="E2" s="41">
        <v>0</v>
      </c>
      <c r="F2" s="41"/>
      <c r="G2" s="41"/>
      <c r="H2" s="41">
        <f>SUMIFS(PoolMatches!$D$2:$D$33,PoolMatches!$C$2:$C$33,PoolStandings!C2)</f>
        <v>0</v>
      </c>
      <c r="I2" s="41">
        <f>IF(PoolMatches!C2=PoolStandings!C2,PoolMatches!D3,IF(PoolMatches!C3=PoolStandings!C2,PoolMatches!D2,0))+IF(PoolMatches!C4=PoolStandings!C2,PoolMatches!D5,IF(PoolMatches!C5=PoolStandings!C2,PoolMatches!D4,0))+IF(PoolMatches!C18=PoolStandings!C2,PoolMatches!D19,IF(PoolMatches!C19=PoolStandings!C2,PoolMatches!D18,0))+IF(PoolMatches!C20=PoolStandings!C2,PoolMatches!D21,IF(PoolMatches!C21=PoolStandings!C2,PoolMatches!D20,0))</f>
        <v>0</v>
      </c>
      <c r="J2" s="45" t="str">
        <f>IF(I2=0,"MAX",(H2/I2))</f>
        <v>MAX</v>
      </c>
      <c r="K2" s="41">
        <f>SUMIFS(PoolMatches!$E$2:$E$33,PoolMatches!$C$2:$C$33,PoolStandings!C2)+SUMIFS(PoolMatches!$F$2:$F$33,PoolMatches!$C$2:$C$33,PoolStandings!C2)+SUMIFS(PoolMatches!$G$2:$G$33,PoolMatches!$C$2:$C$33,PoolStandings!C2)</f>
        <v>0</v>
      </c>
      <c r="L2" s="41">
        <f>IF(PoolMatches!C2=PoolStandings!C2,SUM(PoolMatches!E3:G3),IF(PoolMatches!C3=PoolStandings!C2,SUM(PoolMatches!E2:G2),0))+IF(PoolMatches!C4=PoolStandings!C2,SUM(PoolMatches!E5:G5),IF(PoolMatches!C5=PoolStandings!C2,SUM(PoolMatches!E4:G4),0))+IF(PoolMatches!C18=PoolStandings!C2,SUM(PoolMatches!E19:G19),IF(PoolMatches!C19=PoolStandings!C2,SUM(PoolMatches!E18:G18),0))+IF(PoolMatches!C20=PoolStandings!C2,SUM(PoolMatches!E21:G21),IF(PoolMatches!C21=PoolStandings!C2,SUM(PoolMatches!E20:G20),0))</f>
        <v>0</v>
      </c>
      <c r="M2" s="45" t="str">
        <f>IF(L2=0,"MAX",(K2/L2))</f>
        <v>MAX</v>
      </c>
    </row>
    <row r="3" spans="1:13" x14ac:dyDescent="0.25">
      <c r="A3" s="41" t="s">
        <v>29</v>
      </c>
      <c r="B3" s="41">
        <v>2</v>
      </c>
      <c r="C3" s="41" t="str">
        <f>IF(PoolMatches!L18="",PoolMatches!L2,PoolMatches!L18)</f>
        <v/>
      </c>
      <c r="D3" s="41">
        <f>IF(PoolMatches!K2=PoolStandings!C3,1,IF(PoolMatches!K4=PoolStandings!C3,1,0))</f>
        <v>1</v>
      </c>
      <c r="E3" s="41">
        <f>IF(PoolMatches!L18="",0,1)</f>
        <v>0</v>
      </c>
      <c r="F3" s="41"/>
      <c r="G3" s="41"/>
      <c r="H3" s="41">
        <f>SUMIFS(PoolMatches!$D$2:$D$33,PoolMatches!$C$2:$C$33,PoolStandings!C3)</f>
        <v>0</v>
      </c>
      <c r="I3" s="41">
        <f>IF(PoolMatches!C2=PoolStandings!C3,PoolMatches!D3,IF(PoolMatches!C3=PoolStandings!C3,PoolMatches!D2,0))+IF(PoolMatches!C4=PoolStandings!C3,PoolMatches!D5,IF(PoolMatches!C5=PoolStandings!C3,PoolMatches!D4,0))+IF(PoolMatches!C18=PoolStandings!C3,PoolMatches!D19,IF(PoolMatches!C19=PoolStandings!C3,PoolMatches!D18,0))+IF(PoolMatches!C20=PoolStandings!C3,PoolMatches!D21,IF(PoolMatches!C21=PoolStandings!C3,PoolMatches!D20,0))</f>
        <v>0</v>
      </c>
      <c r="J3" s="45" t="str">
        <f t="shared" ref="J3:J17" si="0">IF(I3=0,"MAX",(H3/I3))</f>
        <v>MAX</v>
      </c>
      <c r="K3" s="41">
        <f>SUMIFS(PoolMatches!$E$2:$E$33,PoolMatches!$C$2:$C$33,PoolStandings!C3)+SUMIFS(PoolMatches!$F$2:$F$33,PoolMatches!$C$2:$C$33,PoolStandings!C3)+SUMIFS(PoolMatches!$G$2:$G$33,PoolMatches!$C$2:$C$33,PoolStandings!C3)</f>
        <v>0</v>
      </c>
      <c r="L3" s="41">
        <f>IF(PoolMatches!C2=PoolStandings!C3,SUM(PoolMatches!E3:G3),IF(PoolMatches!C3=PoolStandings!C3,SUM(PoolMatches!E2:G2),0))+IF(PoolMatches!C4=PoolStandings!C3,SUM(PoolMatches!E5:G5),IF(PoolMatches!C5=PoolStandings!C3,SUM(PoolMatches!E4:G4),0))+IF(PoolMatches!C18=PoolStandings!C3,SUM(PoolMatches!E19:G19),IF(PoolMatches!C19=PoolStandings!C3,SUM(PoolMatches!E18:G18),0))+IF(PoolMatches!C20=PoolStandings!C3,SUM(PoolMatches!E21:G21),IF(PoolMatches!C21=PoolStandings!C3,SUM(PoolMatches!E20:G20),0))</f>
        <v>0</v>
      </c>
      <c r="M3" s="45" t="str">
        <f t="shared" ref="M3:M17" si="1">IF(L3=0,"MAX",(K3/L3))</f>
        <v>MAX</v>
      </c>
    </row>
    <row r="4" spans="1:13" x14ac:dyDescent="0.25">
      <c r="A4" s="41" t="s">
        <v>29</v>
      </c>
      <c r="B4" s="41">
        <v>3</v>
      </c>
      <c r="C4" s="41" t="str">
        <f>IF(PoolMatches!K20="",PoolMatches!K4,PoolMatches!K20)</f>
        <v/>
      </c>
      <c r="D4" s="41">
        <f>IF(PoolMatches!K20="",0,1)</f>
        <v>0</v>
      </c>
      <c r="E4" s="41">
        <f>IF(PoolMatches!L2=C4,1,IF(PoolMatches!L4=C4,1,0))</f>
        <v>1</v>
      </c>
      <c r="F4" s="41"/>
      <c r="G4" s="41"/>
      <c r="H4" s="41">
        <f>SUMIFS(PoolMatches!$D$2:$D$33,PoolMatches!$C$2:$C$33,PoolStandings!C4)</f>
        <v>0</v>
      </c>
      <c r="I4" s="41">
        <f>IF(PoolMatches!C2=PoolStandings!C4,PoolMatches!D3,IF(PoolMatches!C3=PoolStandings!C4,PoolMatches!D2,0))+IF(PoolMatches!C4=PoolStandings!C4,PoolMatches!D5,IF(PoolMatches!C5=PoolStandings!C4,PoolMatches!D4,0))+IF(PoolMatches!C18=PoolStandings!C4,PoolMatches!D19,IF(PoolMatches!C19=PoolStandings!C4,PoolMatches!D18,0))+IF(PoolMatches!C20=PoolStandings!C4,PoolMatches!D21,IF(PoolMatches!C21=PoolStandings!C4,PoolMatches!D20,0))</f>
        <v>0</v>
      </c>
      <c r="J4" s="45" t="str">
        <f t="shared" si="0"/>
        <v>MAX</v>
      </c>
      <c r="K4" s="41">
        <f>SUMIFS(PoolMatches!$E$2:$E$33,PoolMatches!$C$2:$C$33,PoolStandings!C4)+SUMIFS(PoolMatches!$F$2:$F$33,PoolMatches!$C$2:$C$33,PoolStandings!C4)+SUMIFS(PoolMatches!$G$2:$G$33,PoolMatches!$C$2:$C$33,PoolStandings!C4)</f>
        <v>0</v>
      </c>
      <c r="L4" s="41">
        <f>IF(PoolMatches!C2=PoolStandings!C4,SUM(PoolMatches!E3:G3),IF(PoolMatches!C3=PoolStandings!C4,SUM(PoolMatches!E2:G2),0))+IF(PoolMatches!C4=PoolStandings!C4,SUM(PoolMatches!E5:G5),IF(PoolMatches!C5=PoolStandings!C4,SUM(PoolMatches!E4:G4),0))+IF(PoolMatches!C18=PoolStandings!C4,SUM(PoolMatches!E19:G19),IF(PoolMatches!C19=PoolStandings!C4,SUM(PoolMatches!E18:G18),0))+IF(PoolMatches!C20=PoolStandings!C4,SUM(PoolMatches!E21:G21),IF(PoolMatches!C21=PoolStandings!C4,SUM(PoolMatches!E20:G20),0))</f>
        <v>0</v>
      </c>
      <c r="M4" s="45" t="str">
        <f t="shared" si="1"/>
        <v>MAX</v>
      </c>
    </row>
    <row r="5" spans="1:13" x14ac:dyDescent="0.25">
      <c r="A5" s="41" t="s">
        <v>29</v>
      </c>
      <c r="B5" s="41">
        <v>4</v>
      </c>
      <c r="C5" s="41" t="str">
        <f>IF(PoolMatches!L20="",PoolMatches!L4,PoolMatches!L20)</f>
        <v/>
      </c>
      <c r="D5" s="41">
        <v>0</v>
      </c>
      <c r="E5" s="41">
        <f>IF(PoolMatches!L20="",IF(PoolMatches!L2=C5,1,IF(PoolMatches!L4=C5,1,0)),2)</f>
        <v>1</v>
      </c>
      <c r="F5" s="41"/>
      <c r="G5" s="41"/>
      <c r="H5" s="41">
        <f>SUMIFS(PoolMatches!$D$2:$D$33,PoolMatches!$C$2:$C$33,PoolStandings!C5)</f>
        <v>0</v>
      </c>
      <c r="I5" s="41">
        <f>IF(PoolMatches!C2=PoolStandings!C5,PoolMatches!D3,IF(PoolMatches!C3=PoolStandings!C5,PoolMatches!D2,0))+IF(PoolMatches!C4=PoolStandings!C5,PoolMatches!D5,IF(PoolMatches!C5=PoolStandings!C5,PoolMatches!D4,0))+IF(PoolMatches!C18=PoolStandings!C5,PoolMatches!D19,IF(PoolMatches!C19=PoolStandings!C5,PoolMatches!D18,0))+IF(PoolMatches!C20=PoolStandings!C5,PoolMatches!D21,IF(PoolMatches!C21=PoolStandings!C5,PoolMatches!D20,0))</f>
        <v>0</v>
      </c>
      <c r="J5" s="45" t="str">
        <f t="shared" si="0"/>
        <v>MAX</v>
      </c>
      <c r="K5" s="41">
        <f>SUMIFS(PoolMatches!$E$2:$E$33,PoolMatches!$C$2:$C$33,PoolStandings!C5)+SUMIFS(PoolMatches!$F$2:$F$33,PoolMatches!$C$2:$C$33,PoolStandings!C5)+SUMIFS(PoolMatches!$G$2:$G$33,PoolMatches!$C$2:$C$33,PoolStandings!C5)</f>
        <v>0</v>
      </c>
      <c r="L5" s="41">
        <f>IF(PoolMatches!C2=PoolStandings!C5,SUM(PoolMatches!E3:G3),IF(PoolMatches!C3=PoolStandings!C5,SUM(PoolMatches!E2:G2),0))+IF(PoolMatches!C4=PoolStandings!C5,SUM(PoolMatches!E5:G5),IF(PoolMatches!C5=PoolStandings!C5,SUM(PoolMatches!E4:G4),0))+IF(PoolMatches!C18=PoolStandings!C5,SUM(PoolMatches!E19:G19),IF(PoolMatches!C19=PoolStandings!C5,SUM(PoolMatches!E18:G18),0))+IF(PoolMatches!C20=PoolStandings!C5,SUM(PoolMatches!E21:G21),IF(PoolMatches!C21=PoolStandings!C5,SUM(PoolMatches!E20:G20),0))</f>
        <v>0</v>
      </c>
      <c r="M5" s="45" t="str">
        <f t="shared" si="1"/>
        <v>MAX</v>
      </c>
    </row>
    <row r="6" spans="1:13" x14ac:dyDescent="0.25">
      <c r="A6" s="42" t="s">
        <v>30</v>
      </c>
      <c r="B6" s="42">
        <v>1</v>
      </c>
      <c r="C6" s="42" t="str">
        <f>IF(PoolMatches!K22="",PoolMatches!K6,PoolMatches!K22)</f>
        <v/>
      </c>
      <c r="D6" s="42">
        <f>IF(PoolMatches!K22="",IF(PoolMatches!K6=C6,1,IF(PoolMatches!K8=PoolStandings!C6,1,0)),2)</f>
        <v>1</v>
      </c>
      <c r="E6" s="42">
        <v>0</v>
      </c>
      <c r="F6" s="42"/>
      <c r="G6" s="42"/>
      <c r="H6" s="42">
        <f>SUMIFS(PoolMatches!$D$2:$D$33,PoolMatches!$C$2:$C$33,PoolStandings!C6)</f>
        <v>0</v>
      </c>
      <c r="I6" s="42">
        <f>IF(PoolMatches!C6=PoolStandings!C6,PoolMatches!D7,IF(PoolMatches!C7=PoolStandings!C6,PoolMatches!D6,0))+IF(PoolMatches!C8=PoolStandings!C6,PoolMatches!D9,IF(PoolMatches!C9=PoolStandings!C6,PoolMatches!D8,0))+IF(PoolMatches!C22=PoolStandings!C6,PoolMatches!D23,IF(PoolMatches!C23=PoolStandings!C6,PoolMatches!D22,0))+IF(PoolMatches!C24=PoolStandings!C6,PoolMatches!D25,IF(PoolMatches!C25=PoolStandings!C6,PoolMatches!D24,0))</f>
        <v>0</v>
      </c>
      <c r="J6" s="46" t="str">
        <f t="shared" si="0"/>
        <v>MAX</v>
      </c>
      <c r="K6" s="42">
        <f>SUMIFS(PoolMatches!$E$2:$E$33,PoolMatches!$C$2:$C$33,PoolStandings!C6)+SUMIFS(PoolMatches!$F$2:$F$33,PoolMatches!$C$2:$C$33,PoolStandings!C6)+SUMIFS(PoolMatches!$G$2:$G$33,PoolMatches!$C$2:$C$33,PoolStandings!C6)</f>
        <v>0</v>
      </c>
      <c r="L6" s="42">
        <f>IF(PoolMatches!C6=PoolStandings!C6,SUM(PoolMatches!E7:G7),IF(PoolMatches!C7=PoolStandings!C6,SUM(PoolMatches!E6:G6),0))+IF(PoolMatches!C8=PoolStandings!C6,SUM(PoolMatches!E9:G9),IF(PoolMatches!C9=PoolStandings!C6,SUM(PoolMatches!E8:G8),0))+IF(PoolMatches!C22=PoolStandings!C6,SUM(PoolMatches!E23:G23),IF(PoolMatches!C23=PoolStandings!C6,SUM(PoolMatches!E22:G22),0))+IF(PoolMatches!C24=PoolStandings!C6,SUM(PoolMatches!E25:G25),IF(PoolMatches!C25=PoolStandings!C6,SUM(PoolMatches!E24:G24),0))</f>
        <v>0</v>
      </c>
      <c r="M6" s="46" t="str">
        <f t="shared" si="1"/>
        <v>MAX</v>
      </c>
    </row>
    <row r="7" spans="1:13" x14ac:dyDescent="0.25">
      <c r="A7" s="42" t="s">
        <v>30</v>
      </c>
      <c r="B7" s="42">
        <v>2</v>
      </c>
      <c r="C7" s="42" t="str">
        <f>IF(PoolMatches!L22="",PoolMatches!L6,PoolMatches!L22)</f>
        <v/>
      </c>
      <c r="D7" s="42">
        <f>IF(PoolMatches!K6=PoolStandings!C7,1,IF(PoolMatches!K8=PoolStandings!C7,1,0))</f>
        <v>1</v>
      </c>
      <c r="E7" s="42">
        <f>IF(PoolMatches!L22="",0,1)</f>
        <v>0</v>
      </c>
      <c r="F7" s="42"/>
      <c r="G7" s="42"/>
      <c r="H7" s="42">
        <f>SUMIFS(PoolMatches!$D$2:$D$33,PoolMatches!$C$2:$C$33,PoolStandings!C7)</f>
        <v>0</v>
      </c>
      <c r="I7" s="42">
        <f>IF(PoolMatches!C6=PoolStandings!C7,PoolMatches!D7,IF(PoolMatches!C7=PoolStandings!C7,PoolMatches!D6,0))+IF(PoolMatches!C8=PoolStandings!C7,PoolMatches!D9,IF(PoolMatches!C9=PoolStandings!C7,PoolMatches!D8,0))+IF(PoolMatches!C22=PoolStandings!C7,PoolMatches!D23,IF(PoolMatches!C23=PoolStandings!C7,PoolMatches!D22,0))+IF(PoolMatches!C24=PoolStandings!C7,PoolMatches!D25,IF(PoolMatches!C25=PoolStandings!C7,PoolMatches!D24,0))</f>
        <v>0</v>
      </c>
      <c r="J7" s="46" t="str">
        <f t="shared" si="0"/>
        <v>MAX</v>
      </c>
      <c r="K7" s="42">
        <f>SUMIFS(PoolMatches!$E$2:$E$33,PoolMatches!$C$2:$C$33,PoolStandings!C7)+SUMIFS(PoolMatches!$F$2:$F$33,PoolMatches!$C$2:$C$33,PoolStandings!C7)+SUMIFS(PoolMatches!$G$2:$G$33,PoolMatches!$C$2:$C$33,PoolStandings!C7)</f>
        <v>0</v>
      </c>
      <c r="L7" s="42">
        <f>IF(PoolMatches!C6=PoolStandings!C7,SUM(PoolMatches!E7:G7),IF(PoolMatches!C7=PoolStandings!C7,SUM(PoolMatches!E6:G6),0))+IF(PoolMatches!C8=PoolStandings!C7,SUM(PoolMatches!E9:G9),IF(PoolMatches!C9=PoolStandings!C7,SUM(PoolMatches!E8:G8),0))+IF(PoolMatches!C22=PoolStandings!C7,SUM(PoolMatches!E23:G23),IF(PoolMatches!C23=PoolStandings!C7,SUM(PoolMatches!E22:G22),0))+IF(PoolMatches!C24=PoolStandings!C7,SUM(PoolMatches!E25:G25),IF(PoolMatches!C25=PoolStandings!C7,SUM(PoolMatches!E24:G24),0))</f>
        <v>0</v>
      </c>
      <c r="M7" s="46" t="str">
        <f t="shared" si="1"/>
        <v>MAX</v>
      </c>
    </row>
    <row r="8" spans="1:13" x14ac:dyDescent="0.25">
      <c r="A8" s="42" t="s">
        <v>30</v>
      </c>
      <c r="B8" s="42">
        <v>3</v>
      </c>
      <c r="C8" s="42" t="str">
        <f>IF(PoolMatches!K24="",PoolMatches!K8,PoolMatches!K24)</f>
        <v/>
      </c>
      <c r="D8" s="42">
        <f>IF(PoolMatches!K24="",0,1)</f>
        <v>0</v>
      </c>
      <c r="E8" s="42">
        <f>IF(PoolMatches!L6=C8,1,IF(PoolMatches!L8=C8,1,0))</f>
        <v>1</v>
      </c>
      <c r="F8" s="42"/>
      <c r="G8" s="42"/>
      <c r="H8" s="42">
        <f>SUMIFS(PoolMatches!$D$2:$D$33,PoolMatches!$C$2:$C$33,PoolStandings!C8)</f>
        <v>0</v>
      </c>
      <c r="I8" s="42">
        <f>IF(PoolMatches!C6=PoolStandings!C8,PoolMatches!D7,IF(PoolMatches!C7=PoolStandings!C8,PoolMatches!D6,0))+IF(PoolMatches!C8=PoolStandings!C8,PoolMatches!D9,IF(PoolMatches!C9=PoolStandings!C8,PoolMatches!D8,0))+IF(PoolMatches!C22=PoolStandings!C8,PoolMatches!D23,IF(PoolMatches!C23=PoolStandings!C8,PoolMatches!D22,0))+IF(PoolMatches!C24=PoolStandings!C8,PoolMatches!D25,IF(PoolMatches!C25=PoolStandings!C8,PoolMatches!D24,0))</f>
        <v>0</v>
      </c>
      <c r="J8" s="46" t="str">
        <f t="shared" si="0"/>
        <v>MAX</v>
      </c>
      <c r="K8" s="42">
        <f>SUMIFS(PoolMatches!$E$2:$E$33,PoolMatches!$C$2:$C$33,PoolStandings!C8)+SUMIFS(PoolMatches!$F$2:$F$33,PoolMatches!$C$2:$C$33,PoolStandings!C8)+SUMIFS(PoolMatches!$G$2:$G$33,PoolMatches!$C$2:$C$33,PoolStandings!C8)</f>
        <v>0</v>
      </c>
      <c r="L8" s="42">
        <f>IF(PoolMatches!C6=PoolStandings!C8,SUM(PoolMatches!E7:G7),IF(PoolMatches!C7=PoolStandings!C8,SUM(PoolMatches!E6:G6),0))+IF(PoolMatches!C8=PoolStandings!C8,SUM(PoolMatches!E9:G9),IF(PoolMatches!C9=PoolStandings!C8,SUM(PoolMatches!E8:G8),0))+IF(PoolMatches!C22=PoolStandings!C8,SUM(PoolMatches!E23:G23),IF(PoolMatches!C23=PoolStandings!C8,SUM(PoolMatches!E22:G22),0))+IF(PoolMatches!C24=PoolStandings!C8,SUM(PoolMatches!E25:G25),IF(PoolMatches!C25=PoolStandings!C8,SUM(PoolMatches!E24:G24),0))</f>
        <v>0</v>
      </c>
      <c r="M8" s="46" t="str">
        <f t="shared" si="1"/>
        <v>MAX</v>
      </c>
    </row>
    <row r="9" spans="1:13" x14ac:dyDescent="0.25">
      <c r="A9" s="42" t="s">
        <v>30</v>
      </c>
      <c r="B9" s="42">
        <v>4</v>
      </c>
      <c r="C9" s="42" t="str">
        <f>IF(PoolMatches!L24="",PoolMatches!L8,PoolMatches!L24)</f>
        <v/>
      </c>
      <c r="D9" s="42">
        <v>0</v>
      </c>
      <c r="E9" s="42">
        <f>IF(PoolMatches!L24="",IF(PoolMatches!L6=C9,1,IF(PoolMatches!L8=C9,1,0)),2)</f>
        <v>1</v>
      </c>
      <c r="F9" s="42"/>
      <c r="G9" s="42"/>
      <c r="H9" s="42">
        <f>SUMIFS(PoolMatches!$D$2:$D$33,PoolMatches!$C$2:$C$33,PoolStandings!C9)</f>
        <v>0</v>
      </c>
      <c r="I9" s="42">
        <f>IF(PoolMatches!C6=PoolStandings!C9,PoolMatches!D7,IF(PoolMatches!C7=PoolStandings!C9,PoolMatches!D6,0))+IF(PoolMatches!C8=PoolStandings!C9,PoolMatches!D9,IF(PoolMatches!C9=PoolStandings!C9,PoolMatches!D8,0))+IF(PoolMatches!C22=PoolStandings!C9,PoolMatches!D23,IF(PoolMatches!C23=PoolStandings!C9,PoolMatches!D22,0))+IF(PoolMatches!C24=PoolStandings!C9,PoolMatches!D25,IF(PoolMatches!C25=PoolStandings!C9,PoolMatches!D24,0))</f>
        <v>0</v>
      </c>
      <c r="J9" s="46" t="str">
        <f t="shared" si="0"/>
        <v>MAX</v>
      </c>
      <c r="K9" s="42">
        <f>SUMIFS(PoolMatches!$E$2:$E$33,PoolMatches!$C$2:$C$33,PoolStandings!C9)+SUMIFS(PoolMatches!$F$2:$F$33,PoolMatches!$C$2:$C$33,PoolStandings!C9)+SUMIFS(PoolMatches!$G$2:$G$33,PoolMatches!$C$2:$C$33,PoolStandings!C9)</f>
        <v>0</v>
      </c>
      <c r="L9" s="42">
        <f>IF(PoolMatches!C6=PoolStandings!C9,SUM(PoolMatches!E7:G7),IF(PoolMatches!C7=PoolStandings!C9,SUM(PoolMatches!E6:G6),0))+IF(PoolMatches!C8=PoolStandings!C9,SUM(PoolMatches!E9:G9),IF(PoolMatches!C9=PoolStandings!C9,SUM(PoolMatches!E8:G8),0))+IF(PoolMatches!C22=PoolStandings!C9,SUM(PoolMatches!E23:G23),IF(PoolMatches!C23=PoolStandings!C9,SUM(PoolMatches!E22:G22),0))+IF(PoolMatches!C24=PoolStandings!C9,SUM(PoolMatches!E25:G25),IF(PoolMatches!C25=PoolStandings!C9,SUM(PoolMatches!E24:G24),0))</f>
        <v>0</v>
      </c>
      <c r="M9" s="46" t="str">
        <f t="shared" si="1"/>
        <v>MAX</v>
      </c>
    </row>
    <row r="10" spans="1:13" x14ac:dyDescent="0.25">
      <c r="A10" s="39" t="s">
        <v>31</v>
      </c>
      <c r="B10" s="39">
        <v>1</v>
      </c>
      <c r="C10" s="39" t="str">
        <f>IF(PoolMatches!K26="",PoolMatches!K10,PoolMatches!K26)</f>
        <v/>
      </c>
      <c r="D10" s="39">
        <f>IF(PoolMatches!K26="",IF(PoolMatches!K10=C10,1,IF(PoolMatches!K12=PoolStandings!C10,1,0)),2)</f>
        <v>1</v>
      </c>
      <c r="E10" s="39">
        <v>0</v>
      </c>
      <c r="F10" s="39"/>
      <c r="G10" s="39"/>
      <c r="H10" s="39">
        <f>SUMIFS(PoolMatches!$D$2:$D$33,PoolMatches!$C$2:$C$33,PoolStandings!C10)</f>
        <v>0</v>
      </c>
      <c r="I10" s="39">
        <f>IF(PoolMatches!C10=PoolStandings!C10,PoolMatches!D11,IF(PoolMatches!C11=PoolStandings!C10,PoolMatches!D10,0))+IF(PoolMatches!C12=PoolStandings!C10,PoolMatches!D13,IF(PoolMatches!C13=PoolStandings!C10,PoolMatches!D12,0))+IF(PoolMatches!C26=PoolStandings!C10,PoolMatches!D27,IF(PoolMatches!C27=PoolStandings!C10,PoolMatches!D26,0))+IF(PoolMatches!C28=PoolStandings!C10,PoolMatches!D29,IF(PoolMatches!C29=PoolStandings!C10,PoolMatches!D28,0))</f>
        <v>0</v>
      </c>
      <c r="J10" s="44" t="str">
        <f t="shared" si="0"/>
        <v>MAX</v>
      </c>
      <c r="K10" s="39">
        <f>SUMIFS(PoolMatches!$E$2:$E$33,PoolMatches!$C$2:$C$33,PoolStandings!C10)+SUMIFS(PoolMatches!$F$2:$F$33,PoolMatches!$C$2:$C$33,PoolStandings!C10)+SUMIFS(PoolMatches!$G$2:$G$33,PoolMatches!$C$2:$C$33,PoolStandings!C10)</f>
        <v>0</v>
      </c>
      <c r="L10" s="39">
        <f>IF(PoolMatches!C10=PoolStandings!C10,SUM(PoolMatches!E11:G11),IF(PoolMatches!C11=PoolStandings!C10,SUM(PoolMatches!E10:G10),0))+IF(PoolMatches!C12=PoolStandings!C10,SUM(PoolMatches!E13:G13),IF(PoolMatches!C13=PoolStandings!C10,SUM(PoolMatches!E12:G12),0))+IF(PoolMatches!C26=PoolStandings!C10,SUM(PoolMatches!E27:G27),IF(PoolMatches!C27=PoolStandings!C10,SUM(PoolMatches!E26:G26),0))+IF(PoolMatches!C28=PoolStandings!C10,SUM(PoolMatches!E29:G29),IF(PoolMatches!C29=PoolStandings!C10,SUM(PoolMatches!E28:G28),0))</f>
        <v>0</v>
      </c>
      <c r="M10" s="44" t="str">
        <f t="shared" si="1"/>
        <v>MAX</v>
      </c>
    </row>
    <row r="11" spans="1:13" x14ac:dyDescent="0.25">
      <c r="A11" s="39" t="s">
        <v>31</v>
      </c>
      <c r="B11" s="39">
        <v>2</v>
      </c>
      <c r="C11" s="39" t="str">
        <f>IF(PoolMatches!L26="",PoolMatches!L10,PoolMatches!L26)</f>
        <v/>
      </c>
      <c r="D11" s="39">
        <f>IF(PoolMatches!K10=PoolStandings!C11,1,IF(PoolMatches!K12=PoolStandings!C11,1,0))</f>
        <v>1</v>
      </c>
      <c r="E11" s="39">
        <f>IF(PoolMatches!L26="",0,1)</f>
        <v>0</v>
      </c>
      <c r="F11" s="39"/>
      <c r="G11" s="39"/>
      <c r="H11" s="39">
        <f>SUMIFS(PoolMatches!$D$2:$D$33,PoolMatches!$C$2:$C$33,PoolStandings!C11)</f>
        <v>0</v>
      </c>
      <c r="I11" s="39">
        <f>IF(PoolMatches!C10=PoolStandings!C11,PoolMatches!D11,IF(PoolMatches!C11=PoolStandings!C11,PoolMatches!D10,0))+IF(PoolMatches!C12=PoolStandings!C11,PoolMatches!D13,IF(PoolMatches!C13=PoolStandings!C11,PoolMatches!D12,0))+IF(PoolMatches!C26=PoolStandings!C11,PoolMatches!D27,IF(PoolMatches!C27=PoolStandings!C11,PoolMatches!D26,0))+IF(PoolMatches!C28=PoolStandings!C11,PoolMatches!D29,IF(PoolMatches!C29=PoolStandings!C11,PoolMatches!D28,0))</f>
        <v>0</v>
      </c>
      <c r="J11" s="44" t="str">
        <f t="shared" si="0"/>
        <v>MAX</v>
      </c>
      <c r="K11" s="39">
        <f>SUMIFS(PoolMatches!$E$2:$E$33,PoolMatches!$C$2:$C$33,PoolStandings!C11)+SUMIFS(PoolMatches!$F$2:$F$33,PoolMatches!$C$2:$C$33,PoolStandings!C11)+SUMIFS(PoolMatches!$G$2:$G$33,PoolMatches!$C$2:$C$33,PoolStandings!C11)</f>
        <v>0</v>
      </c>
      <c r="L11" s="39">
        <f>IF(PoolMatches!C10=PoolStandings!C11,SUM(PoolMatches!E11:G11),IF(PoolMatches!C11=PoolStandings!C11,SUM(PoolMatches!E10:G10),0))+IF(PoolMatches!C12=PoolStandings!C11,SUM(PoolMatches!E13:G13),IF(PoolMatches!C13=PoolStandings!C11,SUM(PoolMatches!E12:G12),0))+IF(PoolMatches!C26=PoolStandings!C11,SUM(PoolMatches!E27:G27),IF(PoolMatches!C27=PoolStandings!C11,SUM(PoolMatches!E26:G26),0))+IF(PoolMatches!C28=PoolStandings!C11,SUM(PoolMatches!E29:G29),IF(PoolMatches!C29=PoolStandings!C11,SUM(PoolMatches!E28:G28),0))</f>
        <v>0</v>
      </c>
      <c r="M11" s="44" t="str">
        <f t="shared" si="1"/>
        <v>MAX</v>
      </c>
    </row>
    <row r="12" spans="1:13" x14ac:dyDescent="0.25">
      <c r="A12" s="39" t="s">
        <v>31</v>
      </c>
      <c r="B12" s="39">
        <v>3</v>
      </c>
      <c r="C12" s="39" t="str">
        <f>IF(PoolMatches!K28="",PoolMatches!K12,PoolMatches!K28)</f>
        <v/>
      </c>
      <c r="D12" s="39">
        <f>IF(PoolMatches!K28="",0,1)</f>
        <v>0</v>
      </c>
      <c r="E12" s="39">
        <f>IF(PoolMatches!L10=C12,1,IF(PoolMatches!L12=C12,1,0))</f>
        <v>1</v>
      </c>
      <c r="F12" s="39"/>
      <c r="G12" s="39"/>
      <c r="H12" s="39">
        <f>SUMIFS(PoolMatches!$D$2:$D$33,PoolMatches!$C$2:$C$33,PoolStandings!C12)</f>
        <v>0</v>
      </c>
      <c r="I12" s="39">
        <f>IF(PoolMatches!C10=PoolStandings!C12,PoolMatches!D11,IF(PoolMatches!C11=PoolStandings!C12,PoolMatches!D10,0))+IF(PoolMatches!C12=PoolStandings!C12,PoolMatches!D13,IF(PoolMatches!C13=PoolStandings!C12,PoolMatches!D12,0))+IF(PoolMatches!C26=PoolStandings!C12,PoolMatches!D27,IF(PoolMatches!C27=PoolStandings!C12,PoolMatches!D26,0))+IF(PoolMatches!C28=PoolStandings!C12,PoolMatches!D29,IF(PoolMatches!C29=PoolStandings!C12,PoolMatches!D28,0))</f>
        <v>0</v>
      </c>
      <c r="J12" s="44" t="str">
        <f t="shared" si="0"/>
        <v>MAX</v>
      </c>
      <c r="K12" s="39">
        <f>SUMIFS(PoolMatches!$E$2:$E$33,PoolMatches!$C$2:$C$33,PoolStandings!C12)+SUMIFS(PoolMatches!$F$2:$F$33,PoolMatches!$C$2:$C$33,PoolStandings!C12)+SUMIFS(PoolMatches!$G$2:$G$33,PoolMatches!$C$2:$C$33,PoolStandings!C12)</f>
        <v>0</v>
      </c>
      <c r="L12" s="39">
        <f>IF(PoolMatches!C10=PoolStandings!C12,SUM(PoolMatches!E11:G11),IF(PoolMatches!C11=PoolStandings!C12,SUM(PoolMatches!E10:G10),0))+IF(PoolMatches!C12=PoolStandings!C12,SUM(PoolMatches!E13:G13),IF(PoolMatches!C13=PoolStandings!C12,SUM(PoolMatches!E12:G12),0))+IF(PoolMatches!C26=PoolStandings!C12,SUM(PoolMatches!E27:G27),IF(PoolMatches!C27=PoolStandings!C12,SUM(PoolMatches!E26:G26),0))+IF(PoolMatches!C28=PoolStandings!C12,SUM(PoolMatches!E29:G29),IF(PoolMatches!C29=PoolStandings!C12,SUM(PoolMatches!E28:G28),0))</f>
        <v>0</v>
      </c>
      <c r="M12" s="44" t="str">
        <f t="shared" si="1"/>
        <v>MAX</v>
      </c>
    </row>
    <row r="13" spans="1:13" x14ac:dyDescent="0.25">
      <c r="A13" s="39" t="s">
        <v>31</v>
      </c>
      <c r="B13" s="39">
        <v>4</v>
      </c>
      <c r="C13" s="39" t="str">
        <f>IF(PoolMatches!L28="",PoolMatches!L12,PoolMatches!L28)</f>
        <v/>
      </c>
      <c r="D13" s="39">
        <v>0</v>
      </c>
      <c r="E13" s="39">
        <f>IF(PoolMatches!L28="",IF(PoolMatches!L10=C13,1,IF(PoolMatches!L12=C13,1,0)),2)</f>
        <v>1</v>
      </c>
      <c r="F13" s="39"/>
      <c r="G13" s="39"/>
      <c r="H13" s="39">
        <f>SUMIFS(PoolMatches!$D$2:$D$33,PoolMatches!$C$2:$C$33,PoolStandings!C13)</f>
        <v>0</v>
      </c>
      <c r="I13" s="39">
        <f>IF(PoolMatches!C10=PoolStandings!C13,PoolMatches!D11,IF(PoolMatches!C11=PoolStandings!C13,PoolMatches!D10,0))+IF(PoolMatches!C12=PoolStandings!C13,PoolMatches!D13,IF(PoolMatches!C13=PoolStandings!C13,PoolMatches!D12,0))+IF(PoolMatches!C26=PoolStandings!C13,PoolMatches!D27,IF(PoolMatches!C27=PoolStandings!C13,PoolMatches!D26,0))+IF(PoolMatches!C28=PoolStandings!C13,PoolMatches!D29,IF(PoolMatches!C29=PoolStandings!C13,PoolMatches!D28,0))</f>
        <v>0</v>
      </c>
      <c r="J13" s="44" t="str">
        <f t="shared" si="0"/>
        <v>MAX</v>
      </c>
      <c r="K13" s="39">
        <f>SUMIFS(PoolMatches!$E$2:$E$33,PoolMatches!$C$2:$C$33,PoolStandings!C13)+SUMIFS(PoolMatches!$F$2:$F$33,PoolMatches!$C$2:$C$33,PoolStandings!C13)+SUMIFS(PoolMatches!$G$2:$G$33,PoolMatches!$C$2:$C$33,PoolStandings!C13)</f>
        <v>0</v>
      </c>
      <c r="L13" s="39">
        <f>IF(PoolMatches!C10=PoolStandings!C13,SUM(PoolMatches!E11:G11),IF(PoolMatches!C11=PoolStandings!C13,SUM(PoolMatches!E10:G10),0))+IF(PoolMatches!C12=PoolStandings!C13,SUM(PoolMatches!E13:G13),IF(PoolMatches!C13=PoolStandings!C13,SUM(PoolMatches!E12:G12),0))+IF(PoolMatches!C26=PoolStandings!C13,SUM(PoolMatches!E27:G27),IF(PoolMatches!C27=PoolStandings!C13,SUM(PoolMatches!E26:G26),0))+IF(PoolMatches!C28=PoolStandings!C13,SUM(PoolMatches!E29:G29),IF(PoolMatches!C29=PoolStandings!C13,SUM(PoolMatches!E28:G28),0))</f>
        <v>0</v>
      </c>
      <c r="M13" s="44" t="str">
        <f t="shared" si="1"/>
        <v>MAX</v>
      </c>
    </row>
    <row r="14" spans="1:13" x14ac:dyDescent="0.25">
      <c r="A14" s="40" t="s">
        <v>32</v>
      </c>
      <c r="B14" s="40">
        <v>1</v>
      </c>
      <c r="C14" s="40" t="str">
        <f>IF(PoolMatches!K30="",PoolMatches!K14,PoolMatches!K30)</f>
        <v/>
      </c>
      <c r="D14" s="40">
        <f>IF(PoolMatches!K30="",IF(PoolMatches!K14=C14,1,IF(PoolMatches!K16=PoolStandings!C14,1,0)),2)</f>
        <v>1</v>
      </c>
      <c r="E14" s="40">
        <v>0</v>
      </c>
      <c r="F14" s="40"/>
      <c r="G14" s="40"/>
      <c r="H14" s="40">
        <f>SUMIFS(PoolMatches!$D$2:$D$33,PoolMatches!$C$2:$C$33,PoolStandings!C14)</f>
        <v>0</v>
      </c>
      <c r="I14" s="40">
        <f>IF(PoolMatches!C14=PoolStandings!C14,PoolMatches!D15,IF(PoolMatches!C15=PoolStandings!C14,PoolMatches!D14,0))+IF(PoolMatches!C16=PoolStandings!C14,PoolMatches!D17,IF(PoolMatches!C17=PoolStandings!C14,PoolMatches!D16,0))+IF(PoolMatches!C30=PoolStandings!C14,PoolMatches!D31,IF(PoolMatches!C31=PoolStandings!C14,PoolMatches!D30,0))+IF(PoolMatches!C32=PoolStandings!C14,PoolMatches!D33,IF(PoolMatches!C33=PoolStandings!C14,PoolMatches!D32,0))</f>
        <v>0</v>
      </c>
      <c r="J14" s="43" t="str">
        <f t="shared" si="0"/>
        <v>MAX</v>
      </c>
      <c r="K14" s="40">
        <f>SUMIFS(PoolMatches!$E$2:$E$33,PoolMatches!$C$2:$C$33,PoolStandings!C14)+SUMIFS(PoolMatches!$F$2:$F$33,PoolMatches!$C$2:$C$33,PoolStandings!C14)+SUMIFS(PoolMatches!$G$2:$G$33,PoolMatches!$C$2:$C$33,PoolStandings!C14)</f>
        <v>0</v>
      </c>
      <c r="L14" s="40">
        <f>IF(PoolMatches!C14=PoolStandings!C14,SUM(PoolMatches!E15:G15),IF(PoolMatches!C15=PoolStandings!C14,SUM(PoolMatches!E14:G14),0))+IF(PoolMatches!C16=PoolStandings!C14,SUM(PoolMatches!E17:G17),IF(PoolMatches!C17=PoolStandings!C14,SUM(PoolMatches!E16:G16),0))+IF(PoolMatches!C30=PoolStandings!C14,SUM(PoolMatches!E31:G31),IF(PoolMatches!C31=PoolStandings!C14,SUM(PoolMatches!E30:G30),0))+IF(PoolMatches!C32=PoolStandings!C14,SUM(PoolMatches!E33:G33),IF(PoolMatches!C33=PoolStandings!C14,SUM(PoolMatches!E32:G32),0))</f>
        <v>0</v>
      </c>
      <c r="M14" s="43" t="str">
        <f t="shared" si="1"/>
        <v>MAX</v>
      </c>
    </row>
    <row r="15" spans="1:13" x14ac:dyDescent="0.25">
      <c r="A15" s="40" t="s">
        <v>32</v>
      </c>
      <c r="B15" s="40">
        <v>2</v>
      </c>
      <c r="C15" s="40" t="str">
        <f>IF(PoolMatches!L30="",PoolMatches!L14,PoolMatches!L30)</f>
        <v/>
      </c>
      <c r="D15" s="40">
        <f>IF(PoolMatches!K14=PoolStandings!C15,1,IF(PoolMatches!K16=PoolStandings!C15,1,0))</f>
        <v>1</v>
      </c>
      <c r="E15" s="40">
        <f>IF(PoolMatches!L30="",0,1)</f>
        <v>0</v>
      </c>
      <c r="F15" s="40"/>
      <c r="G15" s="40"/>
      <c r="H15" s="40">
        <f>SUMIFS(PoolMatches!$D$2:$D$33,PoolMatches!$C$2:$C$33,PoolStandings!C15)</f>
        <v>0</v>
      </c>
      <c r="I15" s="40">
        <f>IF(PoolMatches!C14=PoolStandings!C15,PoolMatches!D15,IF(PoolMatches!C15=PoolStandings!C15,PoolMatches!D14,0))+IF(PoolMatches!C16=PoolStandings!C15,PoolMatches!D17,IF(PoolMatches!C17=PoolStandings!C15,PoolMatches!D16,0))+IF(PoolMatches!C30=PoolStandings!C15,PoolMatches!D31,IF(PoolMatches!C31=PoolStandings!C15,PoolMatches!D30,0))+IF(PoolMatches!C32=PoolStandings!C15,PoolMatches!D33,IF(PoolMatches!C33=PoolStandings!C15,PoolMatches!D32,0))</f>
        <v>0</v>
      </c>
      <c r="J15" s="43" t="str">
        <f t="shared" si="0"/>
        <v>MAX</v>
      </c>
      <c r="K15" s="40">
        <f>SUMIFS(PoolMatches!$E$2:$E$33,PoolMatches!$C$2:$C$33,PoolStandings!C15)+SUMIFS(PoolMatches!$F$2:$F$33,PoolMatches!$C$2:$C$33,PoolStandings!C15)+SUMIFS(PoolMatches!$G$2:$G$33,PoolMatches!$C$2:$C$33,PoolStandings!C15)</f>
        <v>0</v>
      </c>
      <c r="L15" s="40">
        <f>IF(PoolMatches!C14=PoolStandings!C15,SUM(PoolMatches!E15:G15),IF(PoolMatches!C15=PoolStandings!C15,SUM(PoolMatches!E14:G14),0))+IF(PoolMatches!C16=PoolStandings!C15,SUM(PoolMatches!E17:G17),IF(PoolMatches!C17=PoolStandings!C15,SUM(PoolMatches!E16:G16),0))+IF(PoolMatches!C30=PoolStandings!C15,SUM(PoolMatches!E31:G31),IF(PoolMatches!C31=PoolStandings!C15,SUM(PoolMatches!E30:G30),0))+IF(PoolMatches!C32=PoolStandings!C15,SUM(PoolMatches!E33:G33),IF(PoolMatches!C33=PoolStandings!C15,SUM(PoolMatches!E32:G32),0))</f>
        <v>0</v>
      </c>
      <c r="M15" s="43" t="str">
        <f t="shared" si="1"/>
        <v>MAX</v>
      </c>
    </row>
    <row r="16" spans="1:13" x14ac:dyDescent="0.25">
      <c r="A16" s="40" t="s">
        <v>32</v>
      </c>
      <c r="B16" s="40">
        <v>3</v>
      </c>
      <c r="C16" s="40" t="str">
        <f>IF(PoolMatches!K32="",PoolMatches!K16,PoolMatches!K32)</f>
        <v/>
      </c>
      <c r="D16" s="40">
        <f>IF(PoolMatches!K32="",0,1)</f>
        <v>0</v>
      </c>
      <c r="E16" s="40">
        <f>IF(PoolMatches!L14=C16,1,IF(PoolMatches!L16=C16,1,0))</f>
        <v>1</v>
      </c>
      <c r="F16" s="40"/>
      <c r="G16" s="40"/>
      <c r="H16" s="40">
        <f>SUMIFS(PoolMatches!$D$2:$D$33,PoolMatches!$C$2:$C$33,PoolStandings!C16)</f>
        <v>0</v>
      </c>
      <c r="I16" s="40">
        <f>IF(PoolMatches!C14=PoolStandings!C16,PoolMatches!D15,IF(PoolMatches!C15=PoolStandings!C16,PoolMatches!D14,0))+IF(PoolMatches!C16=PoolStandings!C16,PoolMatches!D17,IF(PoolMatches!C17=PoolStandings!C16,PoolMatches!D16,0))+IF(PoolMatches!C30=PoolStandings!C16,PoolMatches!D31,IF(PoolMatches!C31=PoolStandings!C16,PoolMatches!D30,0))+IF(PoolMatches!C32=PoolStandings!C16,PoolMatches!D33,IF(PoolMatches!C33=PoolStandings!C16,PoolMatches!D32,0))</f>
        <v>0</v>
      </c>
      <c r="J16" s="43" t="str">
        <f t="shared" si="0"/>
        <v>MAX</v>
      </c>
      <c r="K16" s="40">
        <f>SUMIFS(PoolMatches!$E$2:$E$33,PoolMatches!$C$2:$C$33,PoolStandings!C16)+SUMIFS(PoolMatches!$F$2:$F$33,PoolMatches!$C$2:$C$33,PoolStandings!C16)+SUMIFS(PoolMatches!$G$2:$G$33,PoolMatches!$C$2:$C$33,PoolStandings!C16)</f>
        <v>0</v>
      </c>
      <c r="L16" s="40">
        <f>IF(PoolMatches!C14=PoolStandings!C16,SUM(PoolMatches!E15:G15),IF(PoolMatches!C15=PoolStandings!C16,SUM(PoolMatches!E14:G14),0))+IF(PoolMatches!C16=PoolStandings!C16,SUM(PoolMatches!E17:G17),IF(PoolMatches!C17=PoolStandings!C16,SUM(PoolMatches!E16:G16),0))+IF(PoolMatches!C30=PoolStandings!C16,SUM(PoolMatches!E31:G31),IF(PoolMatches!C31=PoolStandings!C16,SUM(PoolMatches!E30:G30),0))+IF(PoolMatches!C32=PoolStandings!C16,SUM(PoolMatches!E33:G33),IF(PoolMatches!C33=PoolStandings!C16,SUM(PoolMatches!E32:G32),0))</f>
        <v>0</v>
      </c>
      <c r="M16" s="43" t="str">
        <f t="shared" si="1"/>
        <v>MAX</v>
      </c>
    </row>
    <row r="17" spans="1:13" x14ac:dyDescent="0.25">
      <c r="A17" s="40" t="s">
        <v>32</v>
      </c>
      <c r="B17" s="40">
        <v>4</v>
      </c>
      <c r="C17" s="40" t="str">
        <f>IF(PoolMatches!L32="",PoolMatches!L16,PoolMatches!L32)</f>
        <v/>
      </c>
      <c r="D17" s="40">
        <v>0</v>
      </c>
      <c r="E17" s="40">
        <f>IF(PoolMatches!L32="",IF(PoolMatches!L14=C17,1,IF(PoolMatches!L16=C17,1,0)),2)</f>
        <v>1</v>
      </c>
      <c r="F17" s="40"/>
      <c r="G17" s="40"/>
      <c r="H17" s="40">
        <f>SUMIFS(PoolMatches!$D$2:$D$33,PoolMatches!$C$2:$C$33,PoolStandings!C17)</f>
        <v>0</v>
      </c>
      <c r="I17" s="40">
        <f>IF(PoolMatches!C14=PoolStandings!C17,PoolMatches!D15,IF(PoolMatches!C15=PoolStandings!C17,PoolMatches!D14,0))+IF(PoolMatches!C16=PoolStandings!C17,PoolMatches!D17,IF(PoolMatches!C17=PoolStandings!C17,PoolMatches!D16,0))+IF(PoolMatches!C30=PoolStandings!C17,PoolMatches!D31,IF(PoolMatches!C31=PoolStandings!C17,PoolMatches!D30,0))+IF(PoolMatches!C32=PoolStandings!C17,PoolMatches!D33,IF(PoolMatches!C33=PoolStandings!C17,PoolMatches!D32,0))</f>
        <v>0</v>
      </c>
      <c r="J17" s="43" t="str">
        <f t="shared" si="0"/>
        <v>MAX</v>
      </c>
      <c r="K17" s="40">
        <f>SUMIFS(PoolMatches!$E$2:$E$33,PoolMatches!$C$2:$C$33,PoolStandings!C17)+SUMIFS(PoolMatches!$F$2:$F$33,PoolMatches!$C$2:$C$33,PoolStandings!C17)+SUMIFS(PoolMatches!$G$2:$G$33,PoolMatches!$C$2:$C$33,PoolStandings!C17)</f>
        <v>0</v>
      </c>
      <c r="L17" s="40">
        <f>IF(PoolMatches!C14=PoolStandings!C17,SUM(PoolMatches!E15:G15),IF(PoolMatches!C15=PoolStandings!C17,SUM(PoolMatches!E14:G14),0))+IF(PoolMatches!C16=PoolStandings!C17,SUM(PoolMatches!E17:G17),IF(PoolMatches!C17=PoolStandings!C17,SUM(PoolMatches!E16:G16),0))+IF(PoolMatches!C30=PoolStandings!C17,SUM(PoolMatches!E31:G31),IF(PoolMatches!C31=PoolStandings!C17,SUM(PoolMatches!E30:G30),0))+IF(PoolMatches!C32=PoolStandings!C17,SUM(PoolMatches!E33:G33),IF(PoolMatches!C33=PoolStandings!C17,SUM(PoolMatches!E32:G32),0))</f>
        <v>0</v>
      </c>
      <c r="M17" s="43" t="str">
        <f t="shared" si="1"/>
        <v>MAX</v>
      </c>
    </row>
  </sheetData>
  <pageMargins left="0.7" right="0.7" top="0.78740157499999996" bottom="0.78740157499999996" header="0.3" footer="0.3"/>
  <ignoredErrors>
    <ignoredError sqref="L2:L17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J7" sqref="J7:J10"/>
    </sheetView>
  </sheetViews>
  <sheetFormatPr baseColWidth="10" defaultColWidth="10.75" defaultRowHeight="14.3" x14ac:dyDescent="0.25"/>
  <cols>
    <col min="2" max="2" width="38.75" bestFit="1" customWidth="1"/>
    <col min="3" max="3" width="10.75" style="2" bestFit="1" customWidth="1"/>
    <col min="4" max="4" width="5.25" bestFit="1" customWidth="1"/>
    <col min="5" max="5" width="13.375" bestFit="1" customWidth="1"/>
    <col min="8" max="8" width="12.25" bestFit="1" customWidth="1"/>
    <col min="9" max="9" width="38.75" bestFit="1" customWidth="1"/>
    <col min="10" max="11" width="17.125" customWidth="1"/>
    <col min="12" max="12" width="33.625" bestFit="1" customWidth="1"/>
  </cols>
  <sheetData>
    <row r="1" spans="1:13" x14ac:dyDescent="0.25">
      <c r="B1" t="s">
        <v>34</v>
      </c>
      <c r="C1" s="2" t="s">
        <v>35</v>
      </c>
      <c r="D1" t="s">
        <v>0</v>
      </c>
      <c r="E1" t="s">
        <v>39</v>
      </c>
      <c r="J1" t="s">
        <v>37</v>
      </c>
      <c r="L1" t="s">
        <v>4</v>
      </c>
      <c r="M1" t="s">
        <v>38</v>
      </c>
    </row>
    <row r="2" spans="1:13" x14ac:dyDescent="0.25">
      <c r="A2">
        <v>1</v>
      </c>
      <c r="B2" t="str">
        <f>PoolStandings!C2</f>
        <v/>
      </c>
      <c r="C2" s="2" t="str">
        <f>PoolStandings!M2</f>
        <v>MAX</v>
      </c>
      <c r="D2" t="e">
        <f>RANK(C2,C$2:C$3,0)</f>
        <v>#VALUE!</v>
      </c>
      <c r="E2" s="30" t="e">
        <f>D2</f>
        <v>#VALUE!</v>
      </c>
      <c r="H2" t="e">
        <f>IF(E2=1, "Best A1/B1", "Worst A1/B1")</f>
        <v>#VALUE!</v>
      </c>
      <c r="J2" t="s">
        <v>3</v>
      </c>
      <c r="L2" t="e">
        <f>INDEX(B:B,MATCH("Best A1/B1",H:H,0))</f>
        <v>#N/A</v>
      </c>
      <c r="M2" t="s">
        <v>48</v>
      </c>
    </row>
    <row r="3" spans="1:13" x14ac:dyDescent="0.25">
      <c r="A3">
        <v>1</v>
      </c>
      <c r="B3" t="str">
        <f>PoolStandings!C6</f>
        <v/>
      </c>
      <c r="C3" s="2" t="str">
        <f>PoolStandings!M6</f>
        <v>MAX</v>
      </c>
      <c r="D3" t="e">
        <f>RANK(C3,C$2:C$3,0)</f>
        <v>#VALUE!</v>
      </c>
      <c r="E3" s="30" t="e">
        <f t="shared" ref="E3:E15" si="0">D3</f>
        <v>#VALUE!</v>
      </c>
      <c r="H3" t="e">
        <f>IF(E3=1, "Best A1/B1", "Worst A1/B1")</f>
        <v>#VALUE!</v>
      </c>
      <c r="J3" t="s">
        <v>3</v>
      </c>
      <c r="L3" t="e">
        <f>INDEX(B:B,MATCH("Worst A1/B1",H:H,0))</f>
        <v>#N/A</v>
      </c>
      <c r="M3" t="s">
        <v>49</v>
      </c>
    </row>
    <row r="4" spans="1:13" x14ac:dyDescent="0.25">
      <c r="A4">
        <v>1</v>
      </c>
      <c r="B4" t="str">
        <f>PoolStandings!C10</f>
        <v/>
      </c>
      <c r="C4" s="2" t="str">
        <f>PoolStandings!M10</f>
        <v>MAX</v>
      </c>
      <c r="D4" t="e">
        <f>RANK(C4,C$4:C$5,0)</f>
        <v>#VALUE!</v>
      </c>
      <c r="E4" s="30" t="e">
        <f t="shared" si="0"/>
        <v>#VALUE!</v>
      </c>
      <c r="H4" t="e">
        <f>IF(E4=1, "Best C1/D1", "Worst C1/D1")</f>
        <v>#VALUE!</v>
      </c>
      <c r="J4" t="s">
        <v>3</v>
      </c>
      <c r="L4" t="e">
        <f>INDEX(B:B,MATCH("Best C1/D1",H:H,0))</f>
        <v>#N/A</v>
      </c>
      <c r="M4" t="s">
        <v>50</v>
      </c>
    </row>
    <row r="5" spans="1:13" x14ac:dyDescent="0.25">
      <c r="A5">
        <v>1</v>
      </c>
      <c r="B5" t="str">
        <f>PoolStandings!C14</f>
        <v/>
      </c>
      <c r="C5" s="2" t="str">
        <f>PoolStandings!M14</f>
        <v>MAX</v>
      </c>
      <c r="D5" t="e">
        <f>RANK(C5,C$4:C$5,0)</f>
        <v>#VALUE!</v>
      </c>
      <c r="E5" s="30" t="e">
        <f t="shared" si="0"/>
        <v>#VALUE!</v>
      </c>
      <c r="H5" t="e">
        <f>IF(E5=1, "Best C1/D1", "Worst C1/D1")</f>
        <v>#VALUE!</v>
      </c>
      <c r="J5" t="s">
        <v>3</v>
      </c>
      <c r="L5" t="e">
        <f>INDEX(B:B,MATCH("Worst C1/D1",H:H,0))</f>
        <v>#N/A</v>
      </c>
      <c r="M5" t="s">
        <v>51</v>
      </c>
    </row>
    <row r="7" spans="1:13" x14ac:dyDescent="0.25">
      <c r="A7">
        <v>2</v>
      </c>
      <c r="B7" t="str">
        <f>PoolStandings!C3</f>
        <v/>
      </c>
      <c r="C7" s="2" t="str">
        <f>PoolStandings!M3</f>
        <v>MAX</v>
      </c>
      <c r="D7" t="e">
        <f>_xlfn.RANK.AVG(C7,C$7:C$10,0)</f>
        <v>#VALUE!</v>
      </c>
      <c r="E7" s="30" t="e">
        <f t="shared" si="0"/>
        <v>#VALUE!</v>
      </c>
      <c r="H7" t="s">
        <v>33</v>
      </c>
      <c r="I7" t="e">
        <f>INDEX($B$7:$B$10,MATCH(1,$E$7:$E$10,0))</f>
        <v>#N/A</v>
      </c>
      <c r="J7" s="30"/>
      <c r="L7" t="e">
        <f>INDEX($I$7:$I$10,MATCH(1,$J$7:$J$10,0))</f>
        <v>#N/A</v>
      </c>
      <c r="M7" t="s">
        <v>52</v>
      </c>
    </row>
    <row r="8" spans="1:13" x14ac:dyDescent="0.25">
      <c r="A8">
        <v>2</v>
      </c>
      <c r="B8" t="str">
        <f>PoolStandings!C7</f>
        <v/>
      </c>
      <c r="C8" s="2" t="str">
        <f>PoolStandings!M7</f>
        <v>MAX</v>
      </c>
      <c r="D8" t="e">
        <f>_xlfn.RANK.AVG(C8,C$7:C$10,0)</f>
        <v>#VALUE!</v>
      </c>
      <c r="E8" s="30" t="e">
        <f t="shared" si="0"/>
        <v>#VALUE!</v>
      </c>
      <c r="H8" t="s">
        <v>33</v>
      </c>
      <c r="I8" t="e">
        <f>INDEX($B$7:$B$10,MATCH(2,$E$7:$E$10,0))</f>
        <v>#N/A</v>
      </c>
      <c r="J8" s="30"/>
      <c r="L8" t="e">
        <f>INDEX($I$7:$I$10,MATCH(2,$J$7:$J$10,0))</f>
        <v>#N/A</v>
      </c>
      <c r="M8" t="s">
        <v>53</v>
      </c>
    </row>
    <row r="9" spans="1:13" x14ac:dyDescent="0.25">
      <c r="A9">
        <v>2</v>
      </c>
      <c r="B9" t="str">
        <f>PoolStandings!C11</f>
        <v/>
      </c>
      <c r="C9" s="2" t="str">
        <f>PoolStandings!M11</f>
        <v>MAX</v>
      </c>
      <c r="D9" t="e">
        <f>_xlfn.RANK.AVG(C9,C$7:C$10,0)</f>
        <v>#VALUE!</v>
      </c>
      <c r="E9" s="30" t="e">
        <f t="shared" si="0"/>
        <v>#VALUE!</v>
      </c>
      <c r="H9" t="s">
        <v>33</v>
      </c>
      <c r="I9" t="e">
        <f>INDEX($B$7:$B$10,MATCH(3,$E$7:$E$10,0))</f>
        <v>#N/A</v>
      </c>
      <c r="J9" s="30"/>
      <c r="L9" t="e">
        <f>INDEX($I$7:$I$10,MATCH(3,$J$7:$J$10,0))</f>
        <v>#N/A</v>
      </c>
      <c r="M9" t="s">
        <v>54</v>
      </c>
    </row>
    <row r="10" spans="1:13" x14ac:dyDescent="0.25">
      <c r="A10">
        <v>2</v>
      </c>
      <c r="B10" t="str">
        <f>PoolStandings!C15</f>
        <v/>
      </c>
      <c r="C10" s="2" t="str">
        <f>PoolStandings!M15</f>
        <v>MAX</v>
      </c>
      <c r="D10" t="e">
        <f>_xlfn.RANK.AVG(C10,C$7:C$10,0)</f>
        <v>#VALUE!</v>
      </c>
      <c r="E10" s="30" t="e">
        <f>D10</f>
        <v>#VALUE!</v>
      </c>
      <c r="H10" t="s">
        <v>33</v>
      </c>
      <c r="I10" t="e">
        <f>INDEX($B$7:$B$10,MATCH(4,$E$7:$E$10,0))</f>
        <v>#N/A</v>
      </c>
      <c r="J10" s="30"/>
      <c r="L10" t="e">
        <f>INDEX($I$7:$I$10,MATCH(4,$J$7:$J$10,0))</f>
        <v>#N/A</v>
      </c>
      <c r="M10" t="s">
        <v>55</v>
      </c>
    </row>
    <row r="12" spans="1:13" x14ac:dyDescent="0.25">
      <c r="A12">
        <v>3</v>
      </c>
      <c r="B12" t="str">
        <f>PoolStandings!C4</f>
        <v/>
      </c>
      <c r="C12" s="2" t="str">
        <f>PoolStandings!M4</f>
        <v>MAX</v>
      </c>
      <c r="D12" t="e">
        <f>RANK(C12,C$12:C$15,0)</f>
        <v>#VALUE!</v>
      </c>
      <c r="E12" s="30" t="e">
        <f t="shared" si="0"/>
        <v>#VALUE!</v>
      </c>
      <c r="H12" t="s">
        <v>36</v>
      </c>
      <c r="I12" t="e">
        <f>INDEX($B$12:$B$15,MATCH(1,$E$12:$E$15,0))</f>
        <v>#N/A</v>
      </c>
      <c r="J12" s="30"/>
      <c r="L12" t="e">
        <f>INDEX($I$12:$I$15,MATCH(1,$J$12:$J$15,0))</f>
        <v>#N/A</v>
      </c>
      <c r="M12" t="s">
        <v>52</v>
      </c>
    </row>
    <row r="13" spans="1:13" x14ac:dyDescent="0.25">
      <c r="A13">
        <v>3</v>
      </c>
      <c r="B13" t="str">
        <f>PoolStandings!C8</f>
        <v/>
      </c>
      <c r="C13" s="2" t="str">
        <f>PoolStandings!M8</f>
        <v>MAX</v>
      </c>
      <c r="D13" t="e">
        <f>RANK(C13,C$12:C$15,0)</f>
        <v>#VALUE!</v>
      </c>
      <c r="E13" s="30" t="e">
        <f t="shared" si="0"/>
        <v>#VALUE!</v>
      </c>
      <c r="H13" t="s">
        <v>36</v>
      </c>
      <c r="I13" t="e">
        <f>INDEX($B$12:$B$15,MATCH(2,$E$12:$E$15,0))</f>
        <v>#N/A</v>
      </c>
      <c r="J13" s="30"/>
      <c r="L13" t="e">
        <f>INDEX($I$12:$I$15,MATCH(2,$J$12:$J$15,0))</f>
        <v>#N/A</v>
      </c>
      <c r="M13" t="s">
        <v>53</v>
      </c>
    </row>
    <row r="14" spans="1:13" x14ac:dyDescent="0.25">
      <c r="A14">
        <v>3</v>
      </c>
      <c r="B14" t="str">
        <f>PoolStandings!C12</f>
        <v/>
      </c>
      <c r="C14" s="2" t="str">
        <f>PoolStandings!M12</f>
        <v>MAX</v>
      </c>
      <c r="D14" t="e">
        <f>RANK(C14,C$12:C$15,0)</f>
        <v>#VALUE!</v>
      </c>
      <c r="E14" s="30" t="e">
        <f t="shared" si="0"/>
        <v>#VALUE!</v>
      </c>
      <c r="H14" t="s">
        <v>36</v>
      </c>
      <c r="I14" t="e">
        <f>INDEX($B$12:$B$15,MATCH(3,$E$12:$E$15,0))</f>
        <v>#N/A</v>
      </c>
      <c r="J14" s="30"/>
      <c r="L14" t="e">
        <f>INDEX($I$12:$I$15,MATCH(3,$J$12:$J$15,0))</f>
        <v>#N/A</v>
      </c>
      <c r="M14" t="s">
        <v>54</v>
      </c>
    </row>
    <row r="15" spans="1:13" x14ac:dyDescent="0.25">
      <c r="A15">
        <v>3</v>
      </c>
      <c r="B15" t="str">
        <f>PoolStandings!C16</f>
        <v/>
      </c>
      <c r="C15" s="2" t="str">
        <f>PoolStandings!M16</f>
        <v>MAX</v>
      </c>
      <c r="D15" t="e">
        <f>RANK(C15,C$12:C$15,0)</f>
        <v>#VALUE!</v>
      </c>
      <c r="E15" s="30" t="e">
        <f t="shared" si="0"/>
        <v>#VALUE!</v>
      </c>
      <c r="H15" t="s">
        <v>36</v>
      </c>
      <c r="I15" t="e">
        <f>INDEX($B$12:$B$15,MATCH(4,$E$12:$E$15,0))</f>
        <v>#N/A</v>
      </c>
      <c r="J15" s="30"/>
      <c r="L15" t="e">
        <f>INDEX($I$12:$I$15,MATCH(4,$J$12:$J$15,0))</f>
        <v>#N/A</v>
      </c>
      <c r="M15" t="s">
        <v>55</v>
      </c>
    </row>
    <row r="17" spans="1:7" x14ac:dyDescent="0.25">
      <c r="A17">
        <v>4</v>
      </c>
      <c r="B17" t="str">
        <f>PoolStandings!C5</f>
        <v/>
      </c>
      <c r="C17" s="2" t="str">
        <f>PoolStandings!M5</f>
        <v>MAX</v>
      </c>
      <c r="F17" s="57" t="s">
        <v>56</v>
      </c>
      <c r="G17" s="3"/>
    </row>
    <row r="18" spans="1:7" x14ac:dyDescent="0.25">
      <c r="A18">
        <v>4</v>
      </c>
      <c r="B18" t="str">
        <f>PoolStandings!C9</f>
        <v/>
      </c>
      <c r="C18" s="2" t="str">
        <f>PoolStandings!M9</f>
        <v>MAX</v>
      </c>
      <c r="F18" s="57"/>
      <c r="G18" s="3"/>
    </row>
    <row r="19" spans="1:7" x14ac:dyDescent="0.25">
      <c r="A19">
        <v>4</v>
      </c>
      <c r="B19" t="str">
        <f>PoolStandings!C13</f>
        <v/>
      </c>
      <c r="C19" s="2" t="str">
        <f>PoolStandings!M13</f>
        <v>MAX</v>
      </c>
      <c r="F19" s="57"/>
      <c r="G19" s="3"/>
    </row>
    <row r="20" spans="1:7" x14ac:dyDescent="0.25">
      <c r="A20">
        <v>4</v>
      </c>
      <c r="B20" t="str">
        <f>PoolStandings!C17</f>
        <v/>
      </c>
      <c r="C20" s="2" t="str">
        <f>PoolStandings!M17</f>
        <v>MAX</v>
      </c>
      <c r="F20" s="57"/>
      <c r="G20" s="3"/>
    </row>
  </sheetData>
  <mergeCells count="1">
    <mergeCell ref="F17:F20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K32" sqref="K32"/>
    </sheetView>
  </sheetViews>
  <sheetFormatPr baseColWidth="10" defaultColWidth="10.75" defaultRowHeight="14.3" x14ac:dyDescent="0.25"/>
  <cols>
    <col min="1" max="1" width="3.75" bestFit="1" customWidth="1"/>
    <col min="2" max="2" width="14.125" bestFit="1" customWidth="1"/>
    <col min="3" max="3" width="38.75" bestFit="1" customWidth="1"/>
    <col min="10" max="10" width="13.625" bestFit="1" customWidth="1"/>
    <col min="11" max="11" width="38.75" bestFit="1" customWidth="1"/>
    <col min="12" max="12" width="32.375" bestFit="1" customWidth="1"/>
  </cols>
  <sheetData>
    <row r="1" spans="1:12" x14ac:dyDescent="0.25">
      <c r="B1" t="s">
        <v>9</v>
      </c>
      <c r="C1" t="s">
        <v>11</v>
      </c>
      <c r="D1" t="s">
        <v>19</v>
      </c>
      <c r="E1" t="s">
        <v>12</v>
      </c>
      <c r="F1" t="s">
        <v>13</v>
      </c>
      <c r="G1" t="s">
        <v>14</v>
      </c>
      <c r="H1" t="s">
        <v>58</v>
      </c>
      <c r="I1" t="s">
        <v>15</v>
      </c>
      <c r="J1" t="s">
        <v>16</v>
      </c>
      <c r="K1" t="s">
        <v>17</v>
      </c>
      <c r="L1" t="s">
        <v>18</v>
      </c>
    </row>
    <row r="2" spans="1:12" ht="14.95" customHeight="1" x14ac:dyDescent="0.25">
      <c r="A2" s="58" t="s">
        <v>46</v>
      </c>
      <c r="B2">
        <v>17</v>
      </c>
      <c r="C2" t="e">
        <f>Draws!L12</f>
        <v>#N/A</v>
      </c>
      <c r="D2" s="59"/>
      <c r="E2" s="59"/>
      <c r="F2" s="59"/>
      <c r="G2" s="59"/>
      <c r="H2" s="59"/>
      <c r="I2" s="30"/>
      <c r="J2" s="30"/>
      <c r="K2" t="str">
        <f>IF(D2="","",IF(D2=2,C2,C3))</f>
        <v/>
      </c>
      <c r="L2" t="str">
        <f>IF(D2="","",IF(D2&lt;2,C2,C3))</f>
        <v/>
      </c>
    </row>
    <row r="3" spans="1:12" x14ac:dyDescent="0.25">
      <c r="A3" s="58"/>
      <c r="C3" t="e">
        <f>Draws!L7</f>
        <v>#N/A</v>
      </c>
      <c r="D3" s="59"/>
      <c r="E3" s="59"/>
      <c r="F3" s="59"/>
      <c r="G3" s="59"/>
      <c r="H3" s="59"/>
      <c r="I3" s="30"/>
      <c r="J3" s="30"/>
    </row>
    <row r="4" spans="1:12" x14ac:dyDescent="0.25">
      <c r="A4" s="58"/>
      <c r="B4">
        <v>18</v>
      </c>
      <c r="C4" t="e">
        <f>Draws!L13</f>
        <v>#N/A</v>
      </c>
      <c r="D4" s="59"/>
      <c r="E4" s="59"/>
      <c r="F4" s="59"/>
      <c r="G4" s="59"/>
      <c r="H4" s="59"/>
      <c r="I4" s="30"/>
      <c r="J4" s="30"/>
      <c r="K4" t="str">
        <f t="shared" ref="K4" si="0">IF(D4="","",IF(D4=2,C4,C5))</f>
        <v/>
      </c>
      <c r="L4" t="str">
        <f t="shared" ref="L4" si="1">IF(D4="","",IF(D4&lt;2,C4,C5))</f>
        <v/>
      </c>
    </row>
    <row r="5" spans="1:12" x14ac:dyDescent="0.25">
      <c r="A5" s="58"/>
      <c r="C5" t="e">
        <f>Draws!L8</f>
        <v>#N/A</v>
      </c>
      <c r="D5" s="59"/>
      <c r="E5" s="59"/>
      <c r="F5" s="59"/>
      <c r="G5" s="59"/>
      <c r="H5" s="59"/>
      <c r="I5" s="30"/>
      <c r="J5" s="30"/>
    </row>
    <row r="6" spans="1:12" x14ac:dyDescent="0.25">
      <c r="A6" s="58"/>
      <c r="B6">
        <v>19</v>
      </c>
      <c r="C6" t="e">
        <f>Draws!L9</f>
        <v>#N/A</v>
      </c>
      <c r="D6" s="59"/>
      <c r="E6" s="59"/>
      <c r="F6" s="59"/>
      <c r="G6" s="59"/>
      <c r="H6" s="59"/>
      <c r="I6" s="30"/>
      <c r="J6" s="30"/>
      <c r="K6" t="str">
        <f t="shared" ref="K6" si="2">IF(D6="","",IF(D6=2,C6,C7))</f>
        <v/>
      </c>
      <c r="L6" t="str">
        <f t="shared" ref="L6" si="3">IF(D6="","",IF(D6&lt;2,C6,C7))</f>
        <v/>
      </c>
    </row>
    <row r="7" spans="1:12" x14ac:dyDescent="0.25">
      <c r="A7" s="58"/>
      <c r="C7" t="e">
        <f>Draws!L14</f>
        <v>#N/A</v>
      </c>
      <c r="D7" s="59"/>
      <c r="E7" s="59"/>
      <c r="F7" s="59"/>
      <c r="G7" s="59"/>
      <c r="H7" s="59"/>
      <c r="I7" s="30"/>
      <c r="J7" s="30"/>
    </row>
    <row r="8" spans="1:12" x14ac:dyDescent="0.25">
      <c r="A8" s="58"/>
      <c r="B8">
        <v>20</v>
      </c>
      <c r="C8" t="e">
        <f>Draws!L10</f>
        <v>#N/A</v>
      </c>
      <c r="D8" s="59"/>
      <c r="E8" s="59"/>
      <c r="F8" s="59"/>
      <c r="G8" s="59"/>
      <c r="H8" s="59"/>
      <c r="I8" s="30"/>
      <c r="J8" s="30"/>
      <c r="K8" t="str">
        <f t="shared" ref="K8:K16" si="4">IF(D8="","",IF(D8=2,C8,C9))</f>
        <v/>
      </c>
      <c r="L8" t="str">
        <f t="shared" ref="L8:L16" si="5">IF(D8="","",IF(D8&lt;2,C8,C9))</f>
        <v/>
      </c>
    </row>
    <row r="9" spans="1:12" x14ac:dyDescent="0.25">
      <c r="A9" s="58"/>
      <c r="C9" t="e">
        <f>Draws!L15</f>
        <v>#N/A</v>
      </c>
      <c r="D9" s="59"/>
      <c r="E9" s="59"/>
      <c r="F9" s="59"/>
      <c r="G9" s="59"/>
      <c r="H9" s="59"/>
      <c r="I9" s="30"/>
      <c r="J9" s="30"/>
    </row>
    <row r="10" spans="1:12" x14ac:dyDescent="0.25">
      <c r="A10" s="58" t="s">
        <v>47</v>
      </c>
      <c r="B10">
        <v>21</v>
      </c>
      <c r="C10" t="e">
        <f>Draws!L2</f>
        <v>#N/A</v>
      </c>
      <c r="D10" s="59"/>
      <c r="E10" s="59"/>
      <c r="F10" s="59"/>
      <c r="G10" s="59"/>
      <c r="H10" s="59"/>
      <c r="I10" s="30"/>
      <c r="J10" s="30"/>
      <c r="K10" t="str">
        <f t="shared" ref="K10" si="6">IF(D10="","",IF(D10=2,C10,C11))</f>
        <v/>
      </c>
      <c r="L10" t="str">
        <f t="shared" ref="L10" si="7">IF(D10="","",IF(D10&lt;2,C10,C11))</f>
        <v/>
      </c>
    </row>
    <row r="11" spans="1:12" x14ac:dyDescent="0.25">
      <c r="A11" s="58"/>
      <c r="C11" t="str">
        <f>K2</f>
        <v/>
      </c>
      <c r="D11" s="59"/>
      <c r="E11" s="59"/>
      <c r="F11" s="59"/>
      <c r="G11" s="59"/>
      <c r="H11" s="59"/>
      <c r="I11" s="30"/>
      <c r="J11" s="30"/>
    </row>
    <row r="12" spans="1:12" x14ac:dyDescent="0.25">
      <c r="A12" s="58"/>
      <c r="B12">
        <v>22</v>
      </c>
      <c r="C12" t="str">
        <f>K4</f>
        <v/>
      </c>
      <c r="D12" s="59"/>
      <c r="E12" s="59"/>
      <c r="F12" s="59"/>
      <c r="G12" s="59"/>
      <c r="H12" s="59"/>
      <c r="I12" s="30"/>
      <c r="J12" s="30"/>
      <c r="K12" t="str">
        <f t="shared" si="4"/>
        <v/>
      </c>
      <c r="L12" t="str">
        <f t="shared" si="5"/>
        <v/>
      </c>
    </row>
    <row r="13" spans="1:12" x14ac:dyDescent="0.25">
      <c r="A13" s="58"/>
      <c r="C13" t="e">
        <f>Draws!L5</f>
        <v>#N/A</v>
      </c>
      <c r="D13" s="59"/>
      <c r="E13" s="59"/>
      <c r="F13" s="59"/>
      <c r="G13" s="59"/>
      <c r="H13" s="59"/>
      <c r="I13" s="30"/>
      <c r="J13" s="30"/>
    </row>
    <row r="14" spans="1:12" x14ac:dyDescent="0.25">
      <c r="A14" s="58"/>
      <c r="B14">
        <v>23</v>
      </c>
      <c r="C14" t="e">
        <f>Draws!L4</f>
        <v>#N/A</v>
      </c>
      <c r="D14" s="59"/>
      <c r="E14" s="59"/>
      <c r="F14" s="59"/>
      <c r="G14" s="59"/>
      <c r="H14" s="59"/>
      <c r="I14" s="30"/>
      <c r="J14" s="30"/>
      <c r="K14" t="str">
        <f t="shared" ref="K14:K22" si="8">IF(D14="","",IF(D14=2,C14,C15))</f>
        <v/>
      </c>
      <c r="L14" t="str">
        <f t="shared" ref="L14:L22" si="9">IF(D14="","",IF(D14&lt;2,C14,C15))</f>
        <v/>
      </c>
    </row>
    <row r="15" spans="1:12" x14ac:dyDescent="0.25">
      <c r="A15" s="58"/>
      <c r="C15" t="str">
        <f>K6</f>
        <v/>
      </c>
      <c r="D15" s="59"/>
      <c r="E15" s="59"/>
      <c r="F15" s="59"/>
      <c r="G15" s="59"/>
      <c r="H15" s="59"/>
      <c r="I15" s="30"/>
      <c r="J15" s="30"/>
    </row>
    <row r="16" spans="1:12" x14ac:dyDescent="0.25">
      <c r="A16" s="58"/>
      <c r="B16">
        <v>24</v>
      </c>
      <c r="C16" t="str">
        <f>K8</f>
        <v/>
      </c>
      <c r="D16" s="59"/>
      <c r="E16" s="59"/>
      <c r="F16" s="59"/>
      <c r="G16" s="59"/>
      <c r="H16" s="59"/>
      <c r="I16" s="30"/>
      <c r="J16" s="30"/>
      <c r="K16" t="str">
        <f t="shared" si="4"/>
        <v/>
      </c>
      <c r="L16" t="str">
        <f t="shared" si="5"/>
        <v/>
      </c>
    </row>
    <row r="17" spans="1:12" x14ac:dyDescent="0.25">
      <c r="A17" s="58"/>
      <c r="C17" t="e">
        <f>Draws!L3</f>
        <v>#N/A</v>
      </c>
      <c r="D17" s="59"/>
      <c r="E17" s="59"/>
      <c r="F17" s="59"/>
      <c r="G17" s="59"/>
      <c r="H17" s="59"/>
      <c r="I17" s="30"/>
      <c r="J17" s="30"/>
    </row>
    <row r="18" spans="1:12" ht="14.95" customHeight="1" x14ac:dyDescent="0.25">
      <c r="A18" s="58" t="s">
        <v>40</v>
      </c>
      <c r="B18">
        <v>25</v>
      </c>
      <c r="C18" t="str">
        <f>K10</f>
        <v/>
      </c>
      <c r="D18" s="59"/>
      <c r="E18" s="59"/>
      <c r="F18" s="59"/>
      <c r="G18" s="59"/>
      <c r="H18" s="59"/>
      <c r="I18" s="30"/>
      <c r="J18" s="30"/>
      <c r="K18" t="str">
        <f t="shared" si="8"/>
        <v/>
      </c>
      <c r="L18" t="str">
        <f t="shared" si="9"/>
        <v/>
      </c>
    </row>
    <row r="19" spans="1:12" x14ac:dyDescent="0.25">
      <c r="A19" s="58"/>
      <c r="C19" t="str">
        <f>K12</f>
        <v/>
      </c>
      <c r="D19" s="59"/>
      <c r="E19" s="59"/>
      <c r="F19" s="59"/>
      <c r="G19" s="59"/>
      <c r="H19" s="59"/>
      <c r="I19" s="30"/>
      <c r="J19" s="30"/>
    </row>
    <row r="20" spans="1:12" x14ac:dyDescent="0.25">
      <c r="A20" s="58"/>
      <c r="B20">
        <v>26</v>
      </c>
      <c r="C20" t="str">
        <f>K14</f>
        <v/>
      </c>
      <c r="D20" s="59"/>
      <c r="E20" s="59"/>
      <c r="F20" s="59"/>
      <c r="G20" s="59"/>
      <c r="H20" s="59"/>
      <c r="I20" s="30"/>
      <c r="J20" s="30"/>
      <c r="K20" t="str">
        <f t="shared" ref="K20:K24" si="10">IF(D20="","",IF(D20=2,C20,C21))</f>
        <v/>
      </c>
      <c r="L20" t="str">
        <f t="shared" ref="L20:L24" si="11">IF(D20="","",IF(D20&lt;2,C20,C21))</f>
        <v/>
      </c>
    </row>
    <row r="21" spans="1:12" x14ac:dyDescent="0.25">
      <c r="A21" s="58"/>
      <c r="C21" t="str">
        <f>K16</f>
        <v/>
      </c>
      <c r="D21" s="59"/>
      <c r="E21" s="59"/>
      <c r="F21" s="59"/>
      <c r="G21" s="59"/>
      <c r="H21" s="59"/>
      <c r="I21" s="30"/>
      <c r="J21" s="30"/>
    </row>
    <row r="22" spans="1:12" x14ac:dyDescent="0.25">
      <c r="A22" s="58" t="s">
        <v>41</v>
      </c>
      <c r="B22">
        <v>27</v>
      </c>
      <c r="C22" t="str">
        <f>L18</f>
        <v/>
      </c>
      <c r="D22" s="59"/>
      <c r="E22" s="59"/>
      <c r="F22" s="59"/>
      <c r="G22" s="59"/>
      <c r="H22" s="59"/>
      <c r="I22" s="30"/>
      <c r="J22" s="30"/>
      <c r="K22" t="str">
        <f t="shared" si="8"/>
        <v/>
      </c>
      <c r="L22" t="str">
        <f t="shared" si="9"/>
        <v/>
      </c>
    </row>
    <row r="23" spans="1:12" x14ac:dyDescent="0.25">
      <c r="A23" s="58"/>
      <c r="C23" t="str">
        <f>L20</f>
        <v/>
      </c>
      <c r="D23" s="59"/>
      <c r="E23" s="59"/>
      <c r="F23" s="59"/>
      <c r="G23" s="59"/>
      <c r="H23" s="59"/>
      <c r="I23" s="30"/>
      <c r="J23" s="30"/>
    </row>
    <row r="24" spans="1:12" x14ac:dyDescent="0.25">
      <c r="A24" s="58" t="s">
        <v>42</v>
      </c>
      <c r="B24">
        <v>28</v>
      </c>
      <c r="C24" t="str">
        <f>K18</f>
        <v/>
      </c>
      <c r="D24" s="59"/>
      <c r="E24" s="59"/>
      <c r="F24" s="59"/>
      <c r="G24" s="59"/>
      <c r="H24" s="59"/>
      <c r="I24" s="30"/>
      <c r="J24" s="30"/>
      <c r="K24" t="str">
        <f t="shared" si="10"/>
        <v/>
      </c>
      <c r="L24" t="str">
        <f t="shared" si="11"/>
        <v/>
      </c>
    </row>
    <row r="25" spans="1:12" x14ac:dyDescent="0.25">
      <c r="A25" s="58"/>
      <c r="C25" t="str">
        <f>K20</f>
        <v/>
      </c>
      <c r="D25" s="59"/>
      <c r="E25" s="59"/>
      <c r="F25" s="59"/>
      <c r="G25" s="59"/>
      <c r="H25" s="59"/>
      <c r="I25" s="30"/>
      <c r="J25" s="30"/>
    </row>
  </sheetData>
  <mergeCells count="5">
    <mergeCell ref="A2:A9"/>
    <mergeCell ref="A10:A17"/>
    <mergeCell ref="A18:A21"/>
    <mergeCell ref="A22:A23"/>
    <mergeCell ref="A24:A25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workbookViewId="0">
      <selection activeCell="D10" sqref="D10"/>
    </sheetView>
  </sheetViews>
  <sheetFormatPr baseColWidth="10" defaultColWidth="16.625" defaultRowHeight="14.3" x14ac:dyDescent="0.25"/>
  <cols>
    <col min="1" max="1" width="29.875" bestFit="1" customWidth="1"/>
    <col min="2" max="2" width="25.375" bestFit="1" customWidth="1"/>
    <col min="3" max="3" width="26" bestFit="1" customWidth="1"/>
    <col min="4" max="4" width="27.625" customWidth="1"/>
    <col min="5" max="5" width="25.25" customWidth="1"/>
  </cols>
  <sheetData>
    <row r="1" spans="1:8" x14ac:dyDescent="0.25">
      <c r="A1" s="53" t="s">
        <v>72</v>
      </c>
      <c r="B1" s="54" t="s">
        <v>73</v>
      </c>
      <c r="C1" s="54" t="s">
        <v>40</v>
      </c>
      <c r="D1" s="5"/>
      <c r="E1" s="6"/>
    </row>
    <row r="2" spans="1:8" x14ac:dyDescent="0.25">
      <c r="A2" s="36"/>
      <c r="B2" s="5"/>
      <c r="C2" s="5"/>
      <c r="D2" s="5"/>
      <c r="E2" s="6"/>
    </row>
    <row r="3" spans="1:8" x14ac:dyDescent="0.25">
      <c r="A3" s="37"/>
      <c r="B3" s="9" t="e">
        <f>Draws!L2</f>
        <v>#N/A</v>
      </c>
      <c r="C3" s="5"/>
      <c r="D3" s="5"/>
      <c r="E3" s="6"/>
    </row>
    <row r="4" spans="1:8" x14ac:dyDescent="0.25">
      <c r="A4" s="38"/>
      <c r="B4" s="7"/>
      <c r="C4" s="5"/>
      <c r="D4" s="5"/>
      <c r="E4" s="6"/>
    </row>
    <row r="5" spans="1:8" x14ac:dyDescent="0.25">
      <c r="A5" s="35"/>
      <c r="B5" s="13"/>
      <c r="C5" s="5"/>
      <c r="D5" s="5"/>
      <c r="E5" s="6"/>
    </row>
    <row r="6" spans="1:8" x14ac:dyDescent="0.25">
      <c r="A6" s="34"/>
      <c r="B6" s="13"/>
      <c r="C6" s="5"/>
      <c r="D6" s="5"/>
      <c r="E6" s="6"/>
      <c r="H6" s="29"/>
    </row>
    <row r="7" spans="1:8" x14ac:dyDescent="0.25">
      <c r="A7" s="15"/>
      <c r="B7" s="8">
        <v>21</v>
      </c>
      <c r="C7" s="9" t="str">
        <f>ElimMatches!K10</f>
        <v/>
      </c>
      <c r="D7" s="5"/>
      <c r="E7" s="6"/>
      <c r="H7" s="29"/>
    </row>
    <row r="8" spans="1:8" x14ac:dyDescent="0.25">
      <c r="A8" s="15"/>
      <c r="B8" s="13"/>
      <c r="C8" s="7"/>
      <c r="D8" s="5"/>
      <c r="E8" s="6"/>
      <c r="H8" s="29"/>
    </row>
    <row r="9" spans="1:8" x14ac:dyDescent="0.25">
      <c r="A9" s="16" t="e">
        <f>Draws!L12</f>
        <v>#N/A</v>
      </c>
      <c r="B9" s="11" t="str">
        <f>"("&amp;ElimMatches!D10&amp;" : "&amp;ElimMatches!D11&amp;")"</f>
        <v>( : )</v>
      </c>
      <c r="C9" s="13"/>
      <c r="D9" s="5"/>
      <c r="E9" s="6"/>
      <c r="H9" s="29"/>
    </row>
    <row r="10" spans="1:8" x14ac:dyDescent="0.25">
      <c r="A10" s="7"/>
      <c r="B10" s="13"/>
      <c r="C10" s="13"/>
      <c r="D10" s="5"/>
      <c r="E10" s="6"/>
      <c r="H10" s="29"/>
    </row>
    <row r="11" spans="1:8" x14ac:dyDescent="0.25">
      <c r="A11" s="8">
        <v>17</v>
      </c>
      <c r="B11" s="17" t="str">
        <f>ElimMatches!K2</f>
        <v/>
      </c>
      <c r="C11" s="13"/>
      <c r="D11" s="5"/>
      <c r="E11" s="6"/>
      <c r="H11" s="29"/>
    </row>
    <row r="12" spans="1:8" x14ac:dyDescent="0.25">
      <c r="A12" s="11" t="str">
        <f>"("&amp;ElimMatches!D2&amp;" : "&amp;ElimMatches!D3&amp;")"</f>
        <v>( : )</v>
      </c>
      <c r="B12" s="14"/>
      <c r="C12" s="13"/>
      <c r="D12" s="5"/>
      <c r="E12" s="18"/>
      <c r="H12" s="29"/>
    </row>
    <row r="13" spans="1:8" x14ac:dyDescent="0.25">
      <c r="A13" s="12" t="e">
        <f>Draws!L7</f>
        <v>#N/A</v>
      </c>
      <c r="B13" s="5"/>
      <c r="C13" s="13"/>
      <c r="D13" s="5"/>
      <c r="E13" s="19"/>
      <c r="H13" s="29"/>
    </row>
    <row r="14" spans="1:8" x14ac:dyDescent="0.25">
      <c r="A14" s="14"/>
      <c r="B14" s="5"/>
      <c r="C14" s="20"/>
      <c r="D14" s="5"/>
      <c r="E14" s="6"/>
      <c r="H14" s="29"/>
    </row>
    <row r="15" spans="1:8" x14ac:dyDescent="0.25">
      <c r="A15" s="15"/>
      <c r="B15" s="5"/>
      <c r="C15" s="8">
        <v>25</v>
      </c>
      <c r="D15" s="21" t="str">
        <f>ElimMatches!K18</f>
        <v/>
      </c>
      <c r="H15" s="29"/>
    </row>
    <row r="16" spans="1:8" x14ac:dyDescent="0.25">
      <c r="A16" s="15"/>
      <c r="B16" s="5"/>
      <c r="C16" s="13"/>
      <c r="D16" s="7"/>
      <c r="E16" s="26"/>
      <c r="H16" s="29"/>
    </row>
    <row r="17" spans="1:8" x14ac:dyDescent="0.25">
      <c r="A17" s="4" t="e">
        <f>Draws!L13</f>
        <v>#N/A</v>
      </c>
      <c r="B17" s="5"/>
      <c r="C17" s="11" t="str">
        <f>"("&amp;ElimMatches!D18&amp;" : "&amp;ElimMatches!D19&amp;")"</f>
        <v>( : )</v>
      </c>
      <c r="D17" s="13"/>
      <c r="H17" s="29"/>
    </row>
    <row r="18" spans="1:8" x14ac:dyDescent="0.25">
      <c r="A18" s="7"/>
      <c r="B18" s="5"/>
      <c r="C18" s="13"/>
      <c r="D18" s="13"/>
      <c r="E18" s="6"/>
      <c r="H18" s="29"/>
    </row>
    <row r="19" spans="1:8" x14ac:dyDescent="0.25">
      <c r="A19" s="8">
        <v>18</v>
      </c>
      <c r="B19" s="9" t="str">
        <f>ElimMatches!K4</f>
        <v/>
      </c>
      <c r="C19" s="13"/>
      <c r="D19" s="13"/>
      <c r="E19" s="6"/>
      <c r="H19" s="29"/>
    </row>
    <row r="20" spans="1:8" x14ac:dyDescent="0.25">
      <c r="A20" s="11" t="str">
        <f>"("&amp;ElimMatches!D4&amp;" : "&amp;ElimMatches!D5&amp;")"</f>
        <v>( : )</v>
      </c>
      <c r="B20" s="7"/>
      <c r="C20" s="13"/>
      <c r="D20" s="13"/>
      <c r="E20" s="6"/>
      <c r="H20" s="29"/>
    </row>
    <row r="21" spans="1:8" x14ac:dyDescent="0.25">
      <c r="A21" s="12" t="e">
        <f>Draws!L8</f>
        <v>#N/A</v>
      </c>
      <c r="B21" s="13"/>
      <c r="C21" s="13"/>
      <c r="D21" s="13"/>
      <c r="E21" s="6"/>
      <c r="H21" s="29"/>
    </row>
    <row r="22" spans="1:8" x14ac:dyDescent="0.25">
      <c r="A22" s="14"/>
      <c r="B22" s="13"/>
      <c r="C22" s="13"/>
      <c r="D22" s="13"/>
      <c r="E22" s="6"/>
      <c r="H22" s="29"/>
    </row>
    <row r="23" spans="1:8" x14ac:dyDescent="0.25">
      <c r="A23" s="15"/>
      <c r="B23" s="8">
        <v>22</v>
      </c>
      <c r="C23" s="17" t="str">
        <f>ElimMatches!K12</f>
        <v/>
      </c>
      <c r="D23" s="13"/>
      <c r="E23" s="6"/>
      <c r="H23" s="29"/>
    </row>
    <row r="24" spans="1:8" x14ac:dyDescent="0.25">
      <c r="A24" s="15"/>
      <c r="B24" s="13"/>
      <c r="C24" s="14"/>
      <c r="D24" s="13"/>
      <c r="E24" s="6"/>
      <c r="H24" s="29"/>
    </row>
    <row r="25" spans="1:8" x14ac:dyDescent="0.25">
      <c r="A25" s="35"/>
      <c r="B25" s="11" t="str">
        <f>"("&amp;ElimMatches!D12&amp;" : "&amp;ElimMatches!D13&amp;")"</f>
        <v>( : )</v>
      </c>
      <c r="C25" s="5"/>
      <c r="D25" s="13"/>
      <c r="E25" s="6"/>
      <c r="H25" s="29"/>
    </row>
    <row r="26" spans="1:8" x14ac:dyDescent="0.25">
      <c r="A26" s="36"/>
      <c r="B26" s="13"/>
      <c r="C26" s="5"/>
      <c r="D26" s="20"/>
      <c r="H26" s="29"/>
    </row>
    <row r="27" spans="1:8" x14ac:dyDescent="0.25">
      <c r="A27" s="37"/>
      <c r="B27" s="17" t="e">
        <f>Draws!L5</f>
        <v>#N/A</v>
      </c>
      <c r="C27" s="5"/>
      <c r="D27" s="13"/>
      <c r="E27" s="22"/>
      <c r="H27" s="29"/>
    </row>
    <row r="28" spans="1:8" x14ac:dyDescent="0.25">
      <c r="A28" s="38"/>
      <c r="B28" s="14"/>
      <c r="C28" s="5"/>
      <c r="D28" s="13"/>
      <c r="E28" s="23"/>
      <c r="H28" s="29"/>
    </row>
    <row r="29" spans="1:8" x14ac:dyDescent="0.25">
      <c r="A29" s="35"/>
      <c r="B29" s="5"/>
      <c r="C29" s="5"/>
      <c r="D29" s="13"/>
      <c r="E29" s="24"/>
      <c r="H29" s="29"/>
    </row>
    <row r="30" spans="1:8" x14ac:dyDescent="0.25">
      <c r="A30" s="34"/>
      <c r="B30" s="5"/>
      <c r="C30" s="5"/>
      <c r="D30" s="13"/>
      <c r="E30" s="23"/>
      <c r="H30" s="29"/>
    </row>
    <row r="31" spans="1:8" x14ac:dyDescent="0.25">
      <c r="A31" s="15"/>
      <c r="B31" s="5"/>
      <c r="C31" s="25"/>
      <c r="D31" s="8">
        <v>28</v>
      </c>
      <c r="E31" s="28" t="str">
        <f>ElimMatches!K24</f>
        <v/>
      </c>
      <c r="H31" s="29"/>
    </row>
    <row r="32" spans="1:8" x14ac:dyDescent="0.25">
      <c r="A32" s="15"/>
      <c r="B32" s="5"/>
      <c r="C32" s="25"/>
      <c r="D32" s="13"/>
      <c r="E32" s="6" t="s">
        <v>42</v>
      </c>
      <c r="H32" s="29"/>
    </row>
    <row r="33" spans="1:8" x14ac:dyDescent="0.25">
      <c r="A33" s="35"/>
      <c r="B33" s="5"/>
      <c r="C33" s="5"/>
      <c r="D33" s="13" t="str">
        <f>"("&amp;ElimMatches!D24&amp;" : "&amp;ElimMatches!D25&amp;")"</f>
        <v>( : )</v>
      </c>
      <c r="E33" s="6"/>
      <c r="H33" s="29"/>
    </row>
    <row r="34" spans="1:8" x14ac:dyDescent="0.25">
      <c r="A34" s="36"/>
      <c r="B34" s="5"/>
      <c r="C34" s="5"/>
      <c r="D34" s="13"/>
      <c r="E34" s="6"/>
      <c r="H34" s="29"/>
    </row>
    <row r="35" spans="1:8" x14ac:dyDescent="0.25">
      <c r="A35" s="37"/>
      <c r="B35" s="9" t="e">
        <f>Draws!L4</f>
        <v>#N/A</v>
      </c>
      <c r="C35" s="5"/>
      <c r="D35" s="13"/>
      <c r="E35" s="22"/>
      <c r="H35" s="29"/>
    </row>
    <row r="36" spans="1:8" x14ac:dyDescent="0.25">
      <c r="A36" s="38"/>
      <c r="B36" s="7"/>
      <c r="C36" s="5"/>
      <c r="D36" s="13"/>
      <c r="H36" s="29"/>
    </row>
    <row r="37" spans="1:8" x14ac:dyDescent="0.25">
      <c r="A37" s="35"/>
      <c r="B37" s="13"/>
      <c r="C37" s="5"/>
      <c r="D37" s="13"/>
      <c r="E37" s="6"/>
      <c r="H37" s="29"/>
    </row>
    <row r="38" spans="1:8" x14ac:dyDescent="0.25">
      <c r="A38" s="34"/>
      <c r="B38" s="13"/>
      <c r="C38" s="5"/>
      <c r="D38" s="13"/>
      <c r="E38" s="6"/>
      <c r="H38" s="29"/>
    </row>
    <row r="39" spans="1:8" x14ac:dyDescent="0.25">
      <c r="A39" s="15"/>
      <c r="B39" s="8">
        <v>23</v>
      </c>
      <c r="C39" s="9" t="str">
        <f>ElimMatches!K14</f>
        <v/>
      </c>
      <c r="D39" s="13"/>
      <c r="E39" s="6"/>
      <c r="H39" s="29"/>
    </row>
    <row r="40" spans="1:8" x14ac:dyDescent="0.25">
      <c r="A40" s="15"/>
      <c r="B40" s="13"/>
      <c r="C40" s="7"/>
      <c r="D40" s="13"/>
      <c r="E40" s="6"/>
      <c r="H40" s="29"/>
    </row>
    <row r="41" spans="1:8" x14ac:dyDescent="0.25">
      <c r="A41" s="16" t="e">
        <f>Draws!L9</f>
        <v>#N/A</v>
      </c>
      <c r="B41" s="11" t="str">
        <f>"("&amp;ElimMatches!D14&amp;" : "&amp;ElimMatches!D15&amp;")"</f>
        <v>( : )</v>
      </c>
      <c r="C41" s="13"/>
      <c r="D41" s="13"/>
      <c r="E41" s="6"/>
      <c r="H41" s="29"/>
    </row>
    <row r="42" spans="1:8" x14ac:dyDescent="0.25">
      <c r="A42" s="7"/>
      <c r="B42" s="13"/>
      <c r="C42" s="13"/>
      <c r="D42" s="13"/>
      <c r="E42" s="6"/>
      <c r="H42" s="29"/>
    </row>
    <row r="43" spans="1:8" x14ac:dyDescent="0.25">
      <c r="A43" s="8">
        <v>19</v>
      </c>
      <c r="B43" s="17" t="str">
        <f>ElimMatches!K6</f>
        <v/>
      </c>
      <c r="C43" s="13"/>
      <c r="D43" s="13"/>
      <c r="E43" s="6"/>
      <c r="H43" s="29"/>
    </row>
    <row r="44" spans="1:8" x14ac:dyDescent="0.25">
      <c r="A44" s="11" t="str">
        <f>"("&amp;ElimMatches!D6&amp;" : "&amp;ElimMatches!D7&amp;")"</f>
        <v>( : )</v>
      </c>
      <c r="B44" s="14"/>
      <c r="C44" s="13"/>
      <c r="D44" s="13"/>
      <c r="E44" s="6"/>
      <c r="H44" s="29"/>
    </row>
    <row r="45" spans="1:8" x14ac:dyDescent="0.25">
      <c r="A45" s="12" t="e">
        <f>Draws!L14</f>
        <v>#N/A</v>
      </c>
      <c r="B45" s="5"/>
      <c r="C45" s="13"/>
      <c r="D45" s="13"/>
      <c r="E45" s="6"/>
      <c r="H45" s="29"/>
    </row>
    <row r="46" spans="1:8" x14ac:dyDescent="0.25">
      <c r="A46" s="14"/>
      <c r="B46" s="5"/>
      <c r="C46" s="20"/>
      <c r="D46" s="13"/>
      <c r="H46" s="29"/>
    </row>
    <row r="47" spans="1:8" x14ac:dyDescent="0.25">
      <c r="A47" s="15"/>
      <c r="B47" s="5"/>
      <c r="C47" s="8">
        <v>26</v>
      </c>
      <c r="D47" s="27" t="str">
        <f>ElimMatches!K20</f>
        <v/>
      </c>
      <c r="E47" s="6"/>
      <c r="H47" s="29"/>
    </row>
    <row r="48" spans="1:8" x14ac:dyDescent="0.25">
      <c r="A48" s="15"/>
      <c r="B48" s="5"/>
      <c r="C48" s="13"/>
      <c r="D48" s="14"/>
      <c r="E48" s="26"/>
      <c r="H48" s="29"/>
    </row>
    <row r="49" spans="1:8" x14ac:dyDescent="0.25">
      <c r="A49" s="4" t="e">
        <f>Draws!L10</f>
        <v>#N/A</v>
      </c>
      <c r="B49" s="5"/>
      <c r="C49" s="11" t="str">
        <f>"("&amp;ElimMatches!D20&amp;" : "&amp;ElimMatches!D21&amp;")"</f>
        <v>( : )</v>
      </c>
      <c r="D49" s="5"/>
      <c r="E49" s="25"/>
      <c r="H49" s="29"/>
    </row>
    <row r="50" spans="1:8" x14ac:dyDescent="0.25">
      <c r="A50" s="7"/>
      <c r="B50" s="5"/>
      <c r="C50" s="13"/>
      <c r="D50" s="5"/>
      <c r="E50" s="18"/>
      <c r="H50" s="29"/>
    </row>
    <row r="51" spans="1:8" x14ac:dyDescent="0.25">
      <c r="A51" s="8">
        <v>20</v>
      </c>
      <c r="B51" s="9" t="str">
        <f>ElimMatches!K8</f>
        <v/>
      </c>
      <c r="C51" s="13"/>
      <c r="D51" s="5"/>
      <c r="E51" s="6"/>
      <c r="H51" s="29"/>
    </row>
    <row r="52" spans="1:8" x14ac:dyDescent="0.25">
      <c r="A52" s="11" t="str">
        <f>"("&amp;ElimMatches!D8&amp;" : "&amp;ElimMatches!D9&amp;")"</f>
        <v>( : )</v>
      </c>
      <c r="B52" s="7"/>
      <c r="C52" s="13"/>
      <c r="D52" s="5"/>
      <c r="E52" s="6"/>
      <c r="H52" s="29"/>
    </row>
    <row r="53" spans="1:8" x14ac:dyDescent="0.25">
      <c r="A53" s="12" t="e">
        <f>Draws!L15</f>
        <v>#N/A</v>
      </c>
      <c r="B53" s="13"/>
      <c r="C53" s="13"/>
      <c r="D53" s="5"/>
      <c r="E53" s="6"/>
      <c r="H53" s="29"/>
    </row>
    <row r="54" spans="1:8" x14ac:dyDescent="0.25">
      <c r="A54" s="14"/>
      <c r="B54" s="13"/>
      <c r="C54" s="13"/>
      <c r="D54" s="5"/>
      <c r="E54" s="6"/>
      <c r="H54" s="29"/>
    </row>
    <row r="55" spans="1:8" x14ac:dyDescent="0.25">
      <c r="A55" s="15"/>
      <c r="B55" s="8">
        <v>24</v>
      </c>
      <c r="C55" s="17" t="str">
        <f>ElimMatches!K16</f>
        <v/>
      </c>
      <c r="D55" s="5"/>
      <c r="E55" s="6"/>
      <c r="H55" s="29"/>
    </row>
    <row r="56" spans="1:8" x14ac:dyDescent="0.25">
      <c r="A56" s="15"/>
      <c r="B56" s="13"/>
      <c r="C56" s="14"/>
      <c r="D56" s="5"/>
      <c r="E56" s="6"/>
      <c r="H56" s="29"/>
    </row>
    <row r="57" spans="1:8" x14ac:dyDescent="0.25">
      <c r="A57" s="35"/>
      <c r="B57" s="11" t="str">
        <f>"("&amp;ElimMatches!D16&amp;" : "&amp;ElimMatches!D17&amp;")"</f>
        <v>( : )</v>
      </c>
      <c r="C57" s="5"/>
      <c r="D57" s="6"/>
      <c r="E57" s="6"/>
      <c r="H57" s="29"/>
    </row>
    <row r="58" spans="1:8" x14ac:dyDescent="0.25">
      <c r="A58" s="36"/>
      <c r="B58" s="13"/>
      <c r="C58" s="5"/>
      <c r="D58" s="6"/>
      <c r="E58" s="6"/>
      <c r="H58" s="29"/>
    </row>
    <row r="59" spans="1:8" x14ac:dyDescent="0.25">
      <c r="A59" s="37"/>
      <c r="B59" s="17" t="e">
        <f>Draws!L3</f>
        <v>#N/A</v>
      </c>
      <c r="C59" s="5"/>
      <c r="D59" s="4" t="str">
        <f>ElimMatches!C22</f>
        <v/>
      </c>
      <c r="E59" s="6"/>
      <c r="H59" s="29"/>
    </row>
    <row r="60" spans="1:8" x14ac:dyDescent="0.25">
      <c r="A60" s="38"/>
      <c r="B60" s="14"/>
      <c r="C60" s="5"/>
      <c r="D60" s="10" t="str">
        <f>"("&amp;ElimMatches!D22&amp;" : "&amp;ElimMatches!D23&amp;")"</f>
        <v>( : )</v>
      </c>
      <c r="E60" s="6"/>
      <c r="H60" s="29"/>
    </row>
    <row r="61" spans="1:8" x14ac:dyDescent="0.25">
      <c r="A61" s="35"/>
      <c r="B61" s="5"/>
      <c r="C61" s="5"/>
      <c r="D61" s="8">
        <v>27</v>
      </c>
      <c r="E61" s="28" t="str">
        <f>ElimMatches!K22</f>
        <v/>
      </c>
      <c r="H61" s="29"/>
    </row>
    <row r="62" spans="1:8" x14ac:dyDescent="0.25">
      <c r="A62" s="34"/>
      <c r="B62" s="5"/>
      <c r="C62" s="5"/>
      <c r="D62" s="12" t="str">
        <f>ElimMatches!C23</f>
        <v/>
      </c>
      <c r="E62" s="6" t="s">
        <v>41</v>
      </c>
      <c r="H62" s="29"/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Doku</vt:lpstr>
      <vt:lpstr>Import</vt:lpstr>
      <vt:lpstr>Seeding</vt:lpstr>
      <vt:lpstr>Pools</vt:lpstr>
      <vt:lpstr>PoolMatches</vt:lpstr>
      <vt:lpstr>PoolStandings</vt:lpstr>
      <vt:lpstr>Draws</vt:lpstr>
      <vt:lpstr>ElimMatches</vt:lpstr>
      <vt:lpstr>Bracket</vt:lpstr>
      <vt:lpstr>Result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Lick</dc:creator>
  <cp:lastModifiedBy>BN52</cp:lastModifiedBy>
  <cp:lastPrinted>2019-11-09T08:13:35Z</cp:lastPrinted>
  <dcterms:created xsi:type="dcterms:W3CDTF">2019-09-11T08:38:26Z</dcterms:created>
  <dcterms:modified xsi:type="dcterms:W3CDTF">2020-01-24T09:10:24Z</dcterms:modified>
</cp:coreProperties>
</file>